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ml.chartshap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ml.chartshapes+xml"/>
  <Override PartName="/xl/drawings/drawing28.xml" ContentType="application/vnd.openxmlformats-officedocument.drawing+xml"/>
  <Override PartName="/xl/drawings/drawing37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ml.chartshapes+xml"/>
  <Override PartName="/xl/drawings/drawing26.xml" ContentType="application/vnd.openxmlformats-officedocument.drawing+xml"/>
  <Override PartName="/xl/drawings/drawing35.xml" ContentType="application/vnd.openxmlformats-officedocument.drawingml.chartshapes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drawings/drawing33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ml.chartshapes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+xml"/>
  <Override PartName="/xl/drawings/drawing27.xml" ContentType="application/vnd.openxmlformats-officedocument.drawingml.chartshapes+xml"/>
  <Override PartName="/xl/drawings/drawing36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xl/drawings/drawing34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ml.chartshapes+xml"/>
  <Override PartName="/xl/charts/chart19.xml" ContentType="application/vnd.openxmlformats-officedocument.drawingml.chart+xml"/>
  <Override PartName="/xl/drawings/drawing32.xml" ContentType="application/vnd.openxmlformats-officedocument.drawing+xml"/>
  <Override PartName="/xl/drawings/drawing12.xml" ContentType="application/vnd.openxmlformats-officedocument.drawingml.chartshapes+xml"/>
  <Override PartName="/xl/drawings/drawing21.xml" ContentType="application/vnd.openxmlformats-officedocument.drawingml.chartshapes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55" yWindow="585" windowWidth="9735" windowHeight="9405" tabRatio="840" firstSheet="15" activeTab="20"/>
  </bookViews>
  <sheets>
    <sheet name="Analisi Dati generale" sheetId="1" r:id="rId1"/>
    <sheet name="Analisi Dati generale (2)" sheetId="23" r:id="rId2"/>
    <sheet name="Sintesi generali 2013" sheetId="21" r:id="rId3"/>
    <sheet name="Indagini 2013" sheetId="22" r:id="rId4"/>
    <sheet name="Sintesi generali 2012 vs 2013" sheetId="20" r:id="rId5"/>
    <sheet name="Indagini 2012 vs 2013" sheetId="19" r:id="rId6"/>
    <sheet name="Ambito Sicurezza" sheetId="2" r:id="rId7"/>
    <sheet name="Ambito discriminazioni" sheetId="3" r:id="rId8"/>
    <sheet name="L'equità" sheetId="4" r:id="rId9"/>
    <sheet name="Carriere e sviluppo" sheetId="5" r:id="rId10"/>
    <sheet name="Il mio lavoro" sheetId="7" r:id="rId11"/>
    <sheet name="I miei colleghi" sheetId="8" r:id="rId12"/>
    <sheet name="Il mio contesto di lavoro" sheetId="9" r:id="rId13"/>
    <sheet name="Il senso di appartenenza" sheetId="10" r:id="rId14"/>
    <sheet name="L'immagine dell'amministrazione" sheetId="11" r:id="rId15"/>
    <sheet name="Importanza degli ambiti" sheetId="13" r:id="rId16"/>
    <sheet name="La mia organizzazione" sheetId="14" r:id="rId17"/>
    <sheet name="Le mie performance" sheetId="15" r:id="rId18"/>
    <sheet name="Il funzionamento del sistema" sheetId="16" r:id="rId19"/>
    <sheet name="Il mio capo e la mia crescita" sheetId="17" r:id="rId20"/>
    <sheet name="Il mio capo e l'equità" sheetId="18" r:id="rId21"/>
  </sheets>
  <definedNames>
    <definedName name="_xlnm._FilterDatabase" localSheetId="0" hidden="1">'Analisi Dati generale'!$J$1:$N$84</definedName>
    <definedName name="_xlnm._FilterDatabase" localSheetId="1" hidden="1">'Analisi Dati generale (2)'!$J$1:$N$84</definedName>
  </definedNames>
  <calcPr calcId="125725"/>
</workbook>
</file>

<file path=xl/calcChain.xml><?xml version="1.0" encoding="utf-8"?>
<calcChain xmlns="http://schemas.openxmlformats.org/spreadsheetml/2006/main">
  <c r="S15" i="20"/>
  <c r="P15"/>
  <c r="M15"/>
  <c r="S14"/>
  <c r="S13"/>
  <c r="S8"/>
  <c r="N10"/>
  <c r="M10"/>
  <c r="S7"/>
  <c r="K5"/>
  <c r="K4"/>
  <c r="K3"/>
  <c r="K2"/>
  <c r="S53" i="23"/>
  <c r="S10" i="20"/>
  <c r="I33"/>
  <c r="I32"/>
  <c r="I29"/>
  <c r="I28"/>
  <c r="I27"/>
  <c r="H32"/>
  <c r="H30"/>
  <c r="G32"/>
  <c r="G30"/>
  <c r="D7"/>
  <c r="D6"/>
  <c r="R84" i="23"/>
  <c r="R86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3"/>
  <c r="H49"/>
  <c r="H18"/>
  <c r="H15"/>
  <c r="H11"/>
  <c r="H7"/>
  <c r="H6"/>
  <c r="J49"/>
  <c r="K49"/>
  <c r="J18"/>
  <c r="K18"/>
  <c r="J15"/>
  <c r="K15"/>
  <c r="J11"/>
  <c r="K11"/>
  <c r="J7"/>
  <c r="K7"/>
  <c r="J6"/>
  <c r="K6"/>
  <c r="M83"/>
  <c r="N83"/>
  <c r="J83"/>
  <c r="K83"/>
  <c r="M82"/>
  <c r="N82"/>
  <c r="J82"/>
  <c r="K82"/>
  <c r="M81"/>
  <c r="N81"/>
  <c r="J81"/>
  <c r="K81"/>
  <c r="M80"/>
  <c r="N80"/>
  <c r="J80"/>
  <c r="K80"/>
  <c r="M79"/>
  <c r="N79"/>
  <c r="J79"/>
  <c r="K79"/>
  <c r="M78"/>
  <c r="N78"/>
  <c r="J78"/>
  <c r="K78"/>
  <c r="M77"/>
  <c r="N77"/>
  <c r="J77"/>
  <c r="K77"/>
  <c r="M76"/>
  <c r="N76"/>
  <c r="J76"/>
  <c r="K76"/>
  <c r="M75"/>
  <c r="N75"/>
  <c r="J75"/>
  <c r="K75"/>
  <c r="M74"/>
  <c r="N74"/>
  <c r="J74"/>
  <c r="K74"/>
  <c r="M73"/>
  <c r="N73"/>
  <c r="J73"/>
  <c r="K73"/>
  <c r="M72"/>
  <c r="N72"/>
  <c r="J72"/>
  <c r="K72"/>
  <c r="M71"/>
  <c r="N71"/>
  <c r="J71"/>
  <c r="K71"/>
  <c r="M70"/>
  <c r="N70"/>
  <c r="J70"/>
  <c r="K70"/>
  <c r="M69"/>
  <c r="N69"/>
  <c r="J69"/>
  <c r="K69"/>
  <c r="M68"/>
  <c r="N68"/>
  <c r="J68"/>
  <c r="K68"/>
  <c r="M67"/>
  <c r="N67"/>
  <c r="J67"/>
  <c r="K67"/>
  <c r="M66"/>
  <c r="N66"/>
  <c r="J66"/>
  <c r="K66"/>
  <c r="M65"/>
  <c r="N65"/>
  <c r="J65"/>
  <c r="K65"/>
  <c r="M64"/>
  <c r="N64"/>
  <c r="J64"/>
  <c r="K64"/>
  <c r="M63"/>
  <c r="N63"/>
  <c r="J63"/>
  <c r="K63"/>
  <c r="M62"/>
  <c r="N62"/>
  <c r="J62"/>
  <c r="K62"/>
  <c r="M61"/>
  <c r="N61"/>
  <c r="J61"/>
  <c r="K61"/>
  <c r="M60"/>
  <c r="N60"/>
  <c r="J60"/>
  <c r="K60"/>
  <c r="M59"/>
  <c r="N59"/>
  <c r="J59"/>
  <c r="K59"/>
  <c r="M58"/>
  <c r="N58"/>
  <c r="J58"/>
  <c r="K58"/>
  <c r="M57"/>
  <c r="N57"/>
  <c r="J57"/>
  <c r="K57"/>
  <c r="M56"/>
  <c r="N56"/>
  <c r="J56"/>
  <c r="K56"/>
  <c r="M55"/>
  <c r="N55"/>
  <c r="J55"/>
  <c r="K55"/>
  <c r="M54"/>
  <c r="N54"/>
  <c r="J54"/>
  <c r="K54"/>
  <c r="M53"/>
  <c r="N53"/>
  <c r="J53"/>
  <c r="K53"/>
  <c r="M52"/>
  <c r="N52"/>
  <c r="J52"/>
  <c r="K52"/>
  <c r="M51"/>
  <c r="N51"/>
  <c r="J51"/>
  <c r="K51"/>
  <c r="M50"/>
  <c r="N50"/>
  <c r="J50"/>
  <c r="K50"/>
  <c r="M48"/>
  <c r="N48"/>
  <c r="J48"/>
  <c r="K48"/>
  <c r="M47"/>
  <c r="N47"/>
  <c r="J47"/>
  <c r="K47"/>
  <c r="M46"/>
  <c r="N46"/>
  <c r="J46"/>
  <c r="K46"/>
  <c r="M45"/>
  <c r="N45"/>
  <c r="J45"/>
  <c r="K45"/>
  <c r="M44"/>
  <c r="N44"/>
  <c r="J44"/>
  <c r="K44"/>
  <c r="M43"/>
  <c r="N43"/>
  <c r="J43"/>
  <c r="K43"/>
  <c r="M42"/>
  <c r="N42"/>
  <c r="J42"/>
  <c r="K42"/>
  <c r="M41"/>
  <c r="N41"/>
  <c r="J41"/>
  <c r="K41"/>
  <c r="M40"/>
  <c r="N40"/>
  <c r="J40"/>
  <c r="K40"/>
  <c r="M39"/>
  <c r="N39"/>
  <c r="J39"/>
  <c r="K39"/>
  <c r="M38"/>
  <c r="N38"/>
  <c r="J38"/>
  <c r="K38"/>
  <c r="M37"/>
  <c r="N37"/>
  <c r="J37"/>
  <c r="K37"/>
  <c r="M36"/>
  <c r="N36"/>
  <c r="J36"/>
  <c r="K36"/>
  <c r="M35"/>
  <c r="N35"/>
  <c r="J35"/>
  <c r="K35"/>
  <c r="M34"/>
  <c r="N34"/>
  <c r="J34"/>
  <c r="K34"/>
  <c r="M33"/>
  <c r="N33"/>
  <c r="J33"/>
  <c r="K33"/>
  <c r="M32"/>
  <c r="N32"/>
  <c r="J32"/>
  <c r="K32"/>
  <c r="M31"/>
  <c r="N31"/>
  <c r="J31"/>
  <c r="K31"/>
  <c r="M30"/>
  <c r="N30"/>
  <c r="J30"/>
  <c r="K30"/>
  <c r="M29"/>
  <c r="N29"/>
  <c r="J29"/>
  <c r="K29"/>
  <c r="M28"/>
  <c r="N28"/>
  <c r="J28"/>
  <c r="K28"/>
  <c r="M27"/>
  <c r="N27"/>
  <c r="J27"/>
  <c r="K27"/>
  <c r="M26"/>
  <c r="N26"/>
  <c r="J26"/>
  <c r="K26"/>
  <c r="M25"/>
  <c r="N25"/>
  <c r="J25"/>
  <c r="K25"/>
  <c r="M24"/>
  <c r="N24"/>
  <c r="J24"/>
  <c r="K24"/>
  <c r="M23"/>
  <c r="N23"/>
  <c r="J23"/>
  <c r="K23"/>
  <c r="M22"/>
  <c r="N22"/>
  <c r="J22"/>
  <c r="K22"/>
  <c r="M21"/>
  <c r="N21"/>
  <c r="J21"/>
  <c r="K21"/>
  <c r="M20"/>
  <c r="N20"/>
  <c r="J20"/>
  <c r="K20"/>
  <c r="M19"/>
  <c r="N19"/>
  <c r="J19"/>
  <c r="K19"/>
  <c r="M17"/>
  <c r="N17"/>
  <c r="J17"/>
  <c r="K17"/>
  <c r="M16"/>
  <c r="N16"/>
  <c r="J16"/>
  <c r="K16"/>
  <c r="M14"/>
  <c r="N14"/>
  <c r="J14"/>
  <c r="K14"/>
  <c r="M13"/>
  <c r="N13"/>
  <c r="J13"/>
  <c r="K13"/>
  <c r="M12"/>
  <c r="N12"/>
  <c r="J12"/>
  <c r="K12"/>
  <c r="M10"/>
  <c r="N10"/>
  <c r="J10"/>
  <c r="K10"/>
  <c r="M9"/>
  <c r="N9"/>
  <c r="J9"/>
  <c r="K9"/>
  <c r="M8"/>
  <c r="N8"/>
  <c r="J8"/>
  <c r="K8"/>
  <c r="M5"/>
  <c r="N5"/>
  <c r="J5"/>
  <c r="K5"/>
  <c r="M4"/>
  <c r="N4"/>
  <c r="J4"/>
  <c r="K4"/>
  <c r="M3"/>
  <c r="N3"/>
  <c r="J3"/>
  <c r="K3"/>
  <c r="D3" i="20"/>
  <c r="D4"/>
  <c r="D5"/>
  <c r="D2"/>
  <c r="K84" i="23"/>
  <c r="B15" i="22"/>
  <c r="B14"/>
  <c r="B13"/>
  <c r="B12"/>
  <c r="B11"/>
  <c r="B10"/>
  <c r="B9"/>
  <c r="B8"/>
  <c r="B7"/>
  <c r="B6"/>
  <c r="B5"/>
  <c r="B4"/>
  <c r="B3"/>
  <c r="B2"/>
  <c r="C11" i="19"/>
  <c r="C15"/>
  <c r="C14"/>
  <c r="C13"/>
  <c r="C12"/>
  <c r="C10"/>
  <c r="C9"/>
  <c r="C8"/>
  <c r="C7"/>
  <c r="C6"/>
  <c r="C5"/>
  <c r="C4"/>
  <c r="C3"/>
  <c r="C2"/>
  <c r="I7" i="4"/>
  <c r="I11" i="2"/>
  <c r="M83" i="1"/>
  <c r="N83"/>
  <c r="J83"/>
  <c r="K83"/>
  <c r="M82"/>
  <c r="N82"/>
  <c r="J82"/>
  <c r="K82"/>
  <c r="M81"/>
  <c r="N81"/>
  <c r="J81"/>
  <c r="K81"/>
  <c r="M80"/>
  <c r="N80"/>
  <c r="J80"/>
  <c r="K80"/>
  <c r="M79"/>
  <c r="N79"/>
  <c r="J79"/>
  <c r="K79"/>
  <c r="M78"/>
  <c r="N78"/>
  <c r="J78"/>
  <c r="K78"/>
  <c r="M77"/>
  <c r="N77"/>
  <c r="J77"/>
  <c r="K77"/>
  <c r="M76"/>
  <c r="N76"/>
  <c r="J76"/>
  <c r="K76"/>
  <c r="M75"/>
  <c r="N75"/>
  <c r="J75"/>
  <c r="K75"/>
  <c r="M74"/>
  <c r="N74"/>
  <c r="J74"/>
  <c r="K74"/>
  <c r="M73"/>
  <c r="N73"/>
  <c r="J73"/>
  <c r="K73"/>
  <c r="M72"/>
  <c r="N72"/>
  <c r="J72"/>
  <c r="K72"/>
  <c r="M71"/>
  <c r="N71"/>
  <c r="J71"/>
  <c r="K71"/>
  <c r="M70"/>
  <c r="N70"/>
  <c r="J70"/>
  <c r="K70"/>
  <c r="M69"/>
  <c r="N69"/>
  <c r="J69"/>
  <c r="K69"/>
  <c r="M68"/>
  <c r="N68"/>
  <c r="J68"/>
  <c r="K68"/>
  <c r="M67"/>
  <c r="N67"/>
  <c r="J67"/>
  <c r="K67"/>
  <c r="M66"/>
  <c r="N66"/>
  <c r="J66"/>
  <c r="K66"/>
  <c r="M65"/>
  <c r="N65"/>
  <c r="J65"/>
  <c r="K65"/>
  <c r="M64"/>
  <c r="N64"/>
  <c r="J64"/>
  <c r="K64"/>
  <c r="M63"/>
  <c r="N63"/>
  <c r="J63"/>
  <c r="K63"/>
  <c r="M62"/>
  <c r="N62"/>
  <c r="J62"/>
  <c r="K62"/>
  <c r="M61"/>
  <c r="N61"/>
  <c r="J61"/>
  <c r="K61"/>
  <c r="M60"/>
  <c r="N60"/>
  <c r="J60"/>
  <c r="K60"/>
  <c r="M59"/>
  <c r="N59"/>
  <c r="J59"/>
  <c r="K59"/>
  <c r="M58"/>
  <c r="N58"/>
  <c r="J58"/>
  <c r="K58"/>
  <c r="M57"/>
  <c r="N57"/>
  <c r="J57"/>
  <c r="K57"/>
  <c r="M56"/>
  <c r="N56"/>
  <c r="J56"/>
  <c r="K56"/>
  <c r="M55"/>
  <c r="N55"/>
  <c r="J55"/>
  <c r="K55"/>
  <c r="M54"/>
  <c r="N54"/>
  <c r="J54"/>
  <c r="K54"/>
  <c r="M53"/>
  <c r="N53"/>
  <c r="J53"/>
  <c r="K53"/>
  <c r="M52"/>
  <c r="N52"/>
  <c r="J52"/>
  <c r="K52"/>
  <c r="M51"/>
  <c r="N51"/>
  <c r="J51"/>
  <c r="K51"/>
  <c r="M50"/>
  <c r="N50"/>
  <c r="J50"/>
  <c r="K50"/>
  <c r="M49"/>
  <c r="N49"/>
  <c r="J49"/>
  <c r="K49"/>
  <c r="M48"/>
  <c r="N48"/>
  <c r="J48"/>
  <c r="K48"/>
  <c r="M47"/>
  <c r="N47"/>
  <c r="J47"/>
  <c r="K47"/>
  <c r="M46"/>
  <c r="N46"/>
  <c r="J46"/>
  <c r="K46"/>
  <c r="M45"/>
  <c r="N45"/>
  <c r="J45"/>
  <c r="K45"/>
  <c r="M44"/>
  <c r="N44"/>
  <c r="J44"/>
  <c r="K44"/>
  <c r="M43"/>
  <c r="N43"/>
  <c r="J43"/>
  <c r="K43"/>
  <c r="M42"/>
  <c r="N42"/>
  <c r="J42"/>
  <c r="K42"/>
  <c r="M41"/>
  <c r="N41"/>
  <c r="J41"/>
  <c r="K41"/>
  <c r="M40"/>
  <c r="N40"/>
  <c r="J40"/>
  <c r="K40"/>
  <c r="M39"/>
  <c r="N39"/>
  <c r="J39"/>
  <c r="K39"/>
  <c r="M38"/>
  <c r="N38"/>
  <c r="J38"/>
  <c r="K38"/>
  <c r="M37"/>
  <c r="N37"/>
  <c r="J37"/>
  <c r="K37"/>
  <c r="M36"/>
  <c r="N36"/>
  <c r="J36"/>
  <c r="K36"/>
  <c r="M35"/>
  <c r="N35"/>
  <c r="J35"/>
  <c r="K35"/>
  <c r="M34"/>
  <c r="N34"/>
  <c r="J34"/>
  <c r="K34"/>
  <c r="M33"/>
  <c r="N33"/>
  <c r="J33"/>
  <c r="K33"/>
  <c r="M32"/>
  <c r="N32"/>
  <c r="J32"/>
  <c r="K32"/>
  <c r="M31"/>
  <c r="N31"/>
  <c r="J31"/>
  <c r="K31"/>
  <c r="M30"/>
  <c r="N30"/>
  <c r="J30"/>
  <c r="K30"/>
  <c r="M29"/>
  <c r="N29"/>
  <c r="J29"/>
  <c r="K29"/>
  <c r="M28"/>
  <c r="N28"/>
  <c r="J28"/>
  <c r="K28"/>
  <c r="M27"/>
  <c r="N27"/>
  <c r="J27"/>
  <c r="K27"/>
  <c r="M26"/>
  <c r="N26"/>
  <c r="J26"/>
  <c r="K26"/>
  <c r="M25"/>
  <c r="N25"/>
  <c r="J25"/>
  <c r="K25"/>
  <c r="M24"/>
  <c r="N24"/>
  <c r="J24"/>
  <c r="K24"/>
  <c r="M23"/>
  <c r="N23"/>
  <c r="J23"/>
  <c r="K23"/>
  <c r="M22"/>
  <c r="N22"/>
  <c r="J22"/>
  <c r="K22"/>
  <c r="M21"/>
  <c r="N21"/>
  <c r="J21"/>
  <c r="K21"/>
  <c r="M20"/>
  <c r="N20"/>
  <c r="J20"/>
  <c r="K20"/>
  <c r="M19"/>
  <c r="N19"/>
  <c r="J19"/>
  <c r="K19"/>
  <c r="M18"/>
  <c r="N18"/>
  <c r="J18"/>
  <c r="K18"/>
  <c r="M17"/>
  <c r="N17"/>
  <c r="J17"/>
  <c r="K17"/>
  <c r="M16"/>
  <c r="N16"/>
  <c r="J16"/>
  <c r="K16"/>
  <c r="M15"/>
  <c r="N15"/>
  <c r="J15"/>
  <c r="K15"/>
  <c r="M14"/>
  <c r="N14"/>
  <c r="J14"/>
  <c r="K14"/>
  <c r="M13"/>
  <c r="N13"/>
  <c r="J13"/>
  <c r="K13"/>
  <c r="M12"/>
  <c r="N12"/>
  <c r="J12"/>
  <c r="K12"/>
  <c r="M11"/>
  <c r="N11"/>
  <c r="J11"/>
  <c r="K11"/>
  <c r="M10"/>
  <c r="N10"/>
  <c r="J10"/>
  <c r="K10"/>
  <c r="M9"/>
  <c r="N9"/>
  <c r="J9"/>
  <c r="K9"/>
  <c r="M8"/>
  <c r="N8"/>
  <c r="J8"/>
  <c r="K8"/>
  <c r="M7"/>
  <c r="N7"/>
  <c r="J7"/>
  <c r="K7"/>
  <c r="M6"/>
  <c r="N6"/>
  <c r="J6"/>
  <c r="K6"/>
  <c r="M5"/>
  <c r="N5"/>
  <c r="J5"/>
  <c r="K5"/>
  <c r="M4"/>
  <c r="N4"/>
  <c r="J4"/>
  <c r="K4"/>
  <c r="M3"/>
  <c r="N3"/>
  <c r="J3"/>
  <c r="K3"/>
  <c r="K84"/>
</calcChain>
</file>

<file path=xl/sharedStrings.xml><?xml version="1.0" encoding="utf-8"?>
<sst xmlns="http://schemas.openxmlformats.org/spreadsheetml/2006/main" count="567" uniqueCount="206">
  <si>
    <t>Domanda</t>
  </si>
  <si>
    <t>Risposta 1</t>
  </si>
  <si>
    <t>Risposta 2</t>
  </si>
  <si>
    <t>Risposta 3</t>
  </si>
  <si>
    <t>Risposta 4</t>
  </si>
  <si>
    <t>Risposta 5</t>
  </si>
  <si>
    <t>Risposta 6</t>
  </si>
  <si>
    <t>Media</t>
  </si>
  <si>
    <t>Totale risposte</t>
  </si>
  <si>
    <t>% di risposta</t>
  </si>
  <si>
    <t>VERIFIC HE ISA</t>
  </si>
  <si>
    <t>media</t>
  </si>
  <si>
    <t>differenza</t>
  </si>
  <si>
    <t>polarità negativa</t>
  </si>
  <si>
    <t>A.01</t>
  </si>
  <si>
    <t>A.02</t>
  </si>
  <si>
    <t>A.03</t>
  </si>
  <si>
    <t>A.04</t>
  </si>
  <si>
    <t>x</t>
  </si>
  <si>
    <t>A.05</t>
  </si>
  <si>
    <t>A.06</t>
  </si>
  <si>
    <t>A.07</t>
  </si>
  <si>
    <t>A.08</t>
  </si>
  <si>
    <t>A.09</t>
  </si>
  <si>
    <t>B.01</t>
  </si>
  <si>
    <t>B.02</t>
  </si>
  <si>
    <t>B.03</t>
  </si>
  <si>
    <t>B.04</t>
  </si>
  <si>
    <t>B.05</t>
  </si>
  <si>
    <t>B.06</t>
  </si>
  <si>
    <t>B.07</t>
  </si>
  <si>
    <t>B.08</t>
  </si>
  <si>
    <t>C.01</t>
  </si>
  <si>
    <t>C.02</t>
  </si>
  <si>
    <t>C.03</t>
  </si>
  <si>
    <t>C.04</t>
  </si>
  <si>
    <t>C.05</t>
  </si>
  <si>
    <t>D.01</t>
  </si>
  <si>
    <t>D.02</t>
  </si>
  <si>
    <t>D.03</t>
  </si>
  <si>
    <t>D.04</t>
  </si>
  <si>
    <t>D.05</t>
  </si>
  <si>
    <t>E.01</t>
  </si>
  <si>
    <t>E.02</t>
  </si>
  <si>
    <t>E.03</t>
  </si>
  <si>
    <t>E.04</t>
  </si>
  <si>
    <t>E.05</t>
  </si>
  <si>
    <t>F.01</t>
  </si>
  <si>
    <t>F.02</t>
  </si>
  <si>
    <t>F.03</t>
  </si>
  <si>
    <t>F.04</t>
  </si>
  <si>
    <t>F.05</t>
  </si>
  <si>
    <t>G.01</t>
  </si>
  <si>
    <t>G.02</t>
  </si>
  <si>
    <t>G.03</t>
  </si>
  <si>
    <t>G.04</t>
  </si>
  <si>
    <t>G.05</t>
  </si>
  <si>
    <t>H.01</t>
  </si>
  <si>
    <t>H.02</t>
  </si>
  <si>
    <t>H.03</t>
  </si>
  <si>
    <t>H.04</t>
  </si>
  <si>
    <t>H.05</t>
  </si>
  <si>
    <t>I.01</t>
  </si>
  <si>
    <t>I.02</t>
  </si>
  <si>
    <t>I.03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</si>
  <si>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</si>
  <si>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</si>
  <si>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</si>
  <si>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</si>
  <si>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</si>
  <si>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</si>
  <si>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</si>
  <si>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</si>
  <si>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</si>
  <si>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L.01</t>
  </si>
  <si>
    <t>L.02</t>
  </si>
  <si>
    <t>L.03</t>
  </si>
  <si>
    <t>L.04</t>
  </si>
  <si>
    <t>M.01</t>
  </si>
  <si>
    <t>M.02</t>
  </si>
  <si>
    <t>M.03</t>
  </si>
  <si>
    <t>M.04</t>
  </si>
  <si>
    <t>N.01</t>
  </si>
  <si>
    <t>N.02</t>
  </si>
  <si>
    <t>N.03</t>
  </si>
  <si>
    <t>N.04</t>
  </si>
  <si>
    <t>N.05</t>
  </si>
  <si>
    <t>O.01</t>
  </si>
  <si>
    <t>O.02</t>
  </si>
  <si>
    <t>O.03</t>
  </si>
  <si>
    <t>O.04</t>
  </si>
  <si>
    <t>O.05</t>
  </si>
  <si>
    <t>P.01</t>
  </si>
  <si>
    <t>P.02</t>
  </si>
  <si>
    <t>P.03</t>
  </si>
  <si>
    <t>P.04</t>
  </si>
  <si>
    <t>Domande</t>
  </si>
  <si>
    <t>Il mio luogo di lavoro è sicuro</t>
  </si>
  <si>
    <t>Ho ricevuto informazione e formazione</t>
  </si>
  <si>
    <t>Le caratteristiche del mio luogo di lavoro sono soddisfacenti</t>
  </si>
  <si>
    <t xml:space="preserve">Ho subito atti di mobbing </t>
  </si>
  <si>
    <t>Sono soggetto/aa molestie sotto forma di parole o comportamenti</t>
  </si>
  <si>
    <t>Sul mio luogo di lavoro è rispettato il divieto di fumare</t>
  </si>
  <si>
    <t xml:space="preserve">Ho la possibilità di prendere sufficienti pause </t>
  </si>
  <si>
    <t>Posso svolgere il mio lavoro con ritmi sostenibili</t>
  </si>
  <si>
    <t>Avverto situazioni di malessere o disturbi legati allo svolgimento del mio lavoro quotidiano</t>
  </si>
  <si>
    <t>Media dell'ambito</t>
  </si>
  <si>
    <t>Ambito</t>
  </si>
  <si>
    <t xml:space="preserve">Sono trattato correttamente e con rispetto in relazione alla mia appartenenza sindacale </t>
  </si>
  <si>
    <t xml:space="preserve">Sono trattato correttamente e con rispetto in relazione al mio orientamento politico </t>
  </si>
  <si>
    <t xml:space="preserve">Sono trattato correttamente e con rispetto in relazione alla mia religione </t>
  </si>
  <si>
    <t xml:space="preserve">La mia identità di genere costituisce un ostacolo alla mia valorizzazione sul lavoro </t>
  </si>
  <si>
    <t>Sono trattato correttamente e con rispetto in relazione alla mia etnia e/o razza</t>
  </si>
  <si>
    <t>Sono trattato correttamente e con rispetto in relazione alla mia lingua</t>
  </si>
  <si>
    <t>La mia età costituisceun ostacolo alla mia valorizzazione sul lavoro</t>
  </si>
  <si>
    <t>Sono trattato correttamente e con rispetto in relazione al mio orientamento sessuale</t>
  </si>
  <si>
    <t>Ritengo che vi sia equità nella distribuzione delle responsabilità</t>
  </si>
  <si>
    <t>Ritengo che vi sia equità nell’assegnazione del carico di lavoro</t>
  </si>
  <si>
    <t>Giudico equilibrato il rapporto tra l’impegno richiesto e la mia retribuzione</t>
  </si>
  <si>
    <t xml:space="preserve">Ritengo equilibrato il modo in cui la retribuzione viene differenziata in rapporto alla quantità e qualità del lavoro svolto </t>
  </si>
  <si>
    <t>Le decisioni che riguardano il lavoro sono prese dal mio responsabile in modo imparziale</t>
  </si>
  <si>
    <t>Nel mio ente il percorso di sviluppo professionale di ciascuno è ben delineato e chiaro</t>
  </si>
  <si>
    <t>Ritengo che le possibilità reali di fare carriera nel mio ente siano legate al merito</t>
  </si>
  <si>
    <t>Il mio ente dà la possibilità di sviluppare capacità e attitudini degli individui in relazione ai requisiti richiesti dai diversi ruoli</t>
  </si>
  <si>
    <t>Il ruolo da me attualmente svolto è adeguato al mio profilo professionale</t>
  </si>
  <si>
    <t>Sono soddisfatto del mio percorso professionale all’interno dell’ente</t>
  </si>
  <si>
    <t>So quello che ci si aspetta dal mio lavoro</t>
  </si>
  <si>
    <t>Ho le competenze necessarie per svolgere il mio lavoro</t>
  </si>
  <si>
    <t>Ho le risorse e gli strumenti necessari per svolgere il mio lavoro</t>
  </si>
  <si>
    <t>Ho un adeguato livello di autonomia nello svolgimento del mio lavoro</t>
  </si>
  <si>
    <t>Il mio lavoro mi dà un senso di realizzazione personale</t>
  </si>
  <si>
    <t>Mi sento parte di una squadra</t>
  </si>
  <si>
    <t>Mi rendo disponibile per aiutare i colleghi anche se non rientra nei miei compiti</t>
  </si>
  <si>
    <t>Sono stimato e trattato con rispetto dai colleghi</t>
  </si>
  <si>
    <t>Nel mio gruppo chi ha un’informazione la mette a disposizione di tutti</t>
  </si>
  <si>
    <t xml:space="preserve">L’organizzazione spinge a lavorare in gruppo e a collaborare </t>
  </si>
  <si>
    <t>La mia organizzazione investe sulle persone, anche attraverso un’adeguata attività di formazione</t>
  </si>
  <si>
    <t>Le regole di comportamento sono definite in modo chiaro</t>
  </si>
  <si>
    <t>I compiti e ruoli organizzativi sono ben definiti</t>
  </si>
  <si>
    <t>La circolazione delle informazioni all’interno dell’organizzazione è adeguata</t>
  </si>
  <si>
    <t>La mia organizzazione promuove azioni a favore della conciliazione dei tempi lavoro e dei tempi di vita</t>
  </si>
  <si>
    <t>Sono orgoglioso quando dico a qualcuno che lavoro nel mio ente</t>
  </si>
  <si>
    <t>Sono orgoglioso quando il mio ente raggiunge un buon risultato</t>
  </si>
  <si>
    <t>Mi dispiace se qualcuno parla male del mio ente</t>
  </si>
  <si>
    <t>I valori e i comportamenti praticati nel mio ente sono coerenti con i miei valori personali</t>
  </si>
  <si>
    <t>Se potessi, comunque cambierei ente</t>
  </si>
  <si>
    <t>La mia famiglia e le persone a me vicine pensano che l’ente in cui lavoro sia un ente importante per la collettività</t>
  </si>
  <si>
    <t>Gli utenti pensano che l’ente in cui lavoro sia un ente importante per loro e per la collettività</t>
  </si>
  <si>
    <t>La gente in generale pensa che l’ente in cui lavoro sia un ente importante per la collettività</t>
  </si>
  <si>
    <t>La sicurezza e la salute sul luogo di lavoro e lo stress lavoro correlato</t>
  </si>
  <si>
    <t>Le discriminazioni</t>
  </si>
  <si>
    <t>L’equità nella mia amministrazione</t>
  </si>
  <si>
    <t>La carriera e lo sviluppo professionale</t>
  </si>
  <si>
    <t>Il mio lavoro</t>
  </si>
  <si>
    <t>I miei colleghi</t>
  </si>
  <si>
    <t>Il contesto del mio lavoro</t>
  </si>
  <si>
    <t>Il senso di appartenenza</t>
  </si>
  <si>
    <t>L’immagine della mia amministrazione</t>
  </si>
  <si>
    <t>Risultato dell'indagine</t>
  </si>
  <si>
    <t>Importanza attribuita</t>
  </si>
  <si>
    <t>Conosco le strategie della mia amministrazione</t>
  </si>
  <si>
    <t>Condivido gli obiettivi strategici della mia amministrazione</t>
  </si>
  <si>
    <t>Sono chiari i risultati ottenuti dalla mia amministrazione</t>
  </si>
  <si>
    <t>È chiaro il contributo del mio lavoro al raggiungimento degli obiettivi dell’amministrazione</t>
  </si>
  <si>
    <t>Ritengo di essere valutato sulla base di elementi importanti del mio lavoro</t>
  </si>
  <si>
    <t>Sono chiari gli obiettivi e i risultati attesi dall’amministrazione con riguardo al mio lavoro</t>
  </si>
  <si>
    <t>Sono correttamente informato sulla valutazione del mio lavoro</t>
  </si>
  <si>
    <t>Sono correttamente informato su come migliorare i miei risultati</t>
  </si>
  <si>
    <t>Il sistema di misurazione e valutazione della performance è stato adeguatamente illustrato al personale</t>
  </si>
  <si>
    <t>La mia amministrazione premia le persone capaci e che si impegnano</t>
  </si>
  <si>
    <t>I risultati della valutazione mi aiutano veramente a migliorare la mia performance</t>
  </si>
  <si>
    <t>Sono adeguatamente tutelato se non sono d’accordo con il mio valutatore sulla valutazione della mia performance</t>
  </si>
  <si>
    <t>Sono sufficientemente coinvolto nel definire gli obiettivi e i risultati attesi dal mio lavoro</t>
  </si>
  <si>
    <t>Mi ascolta ed è disponibile a prendere in considerazione le mie proposte</t>
  </si>
  <si>
    <t xml:space="preserve">Riconosce quando svolgo bene il mio lavoro </t>
  </si>
  <si>
    <t>È sensibile ai miei bisogni personali</t>
  </si>
  <si>
    <t>Riesce a motivarmi a dare il massimo nel mio lavoro</t>
  </si>
  <si>
    <t>Mi aiuta a capire come posso raggiungere i miei obiettivi</t>
  </si>
  <si>
    <t>Agisce con equità, in base alla mia percezione</t>
  </si>
  <si>
    <t>Agisce con equità, secondo la percezione dei miei colleghi di lavoro</t>
  </si>
  <si>
    <t>Gestisce efficacemente problemi, criticità e conflitti</t>
  </si>
  <si>
    <t>Stimo il mio capo e lo considero una persona competente e di valore</t>
  </si>
  <si>
    <t>Sicurezza e salute sul luogo di lavoro e stress lavoro correlato</t>
  </si>
  <si>
    <t>Carriera e sviluppo professionale</t>
  </si>
  <si>
    <t>La mia organizzazione</t>
  </si>
  <si>
    <t>Le mie performance</t>
  </si>
  <si>
    <t>Il funzionamento del sistema</t>
  </si>
  <si>
    <t>Il mio capo e la mia crescita</t>
  </si>
  <si>
    <t>Il mio capo e l’equità</t>
  </si>
  <si>
    <t>Anno 2013</t>
  </si>
  <si>
    <t>Anno 2012</t>
  </si>
  <si>
    <t>Benessere Organizzativo</t>
  </si>
  <si>
    <t>Grado di condivisione del sistema di misurazione</t>
  </si>
  <si>
    <t>Valutazione del superiore gerarchico</t>
  </si>
  <si>
    <t>Indagine complessiva</t>
  </si>
  <si>
    <t>Delta</t>
  </si>
  <si>
    <t>A.04 trasf</t>
  </si>
  <si>
    <t>A.05 trasf</t>
  </si>
  <si>
    <t>A.09 trasf</t>
  </si>
  <si>
    <t>B.04 trasf</t>
  </si>
  <si>
    <t>B.07 trasf</t>
  </si>
  <si>
    <t>H.05 trasf</t>
  </si>
  <si>
    <t>m1</t>
  </si>
  <si>
    <t>m2</t>
  </si>
  <si>
    <t>Media ponderata</t>
  </si>
  <si>
    <t>Media semplice</t>
  </si>
</sst>
</file>

<file path=xl/styles.xml><?xml version="1.0" encoding="utf-8"?>
<styleSheet xmlns="http://schemas.openxmlformats.org/spreadsheetml/2006/main">
  <numFmts count="1">
    <numFmt numFmtId="164" formatCode="0.0%"/>
  </numFmts>
  <fonts count="2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2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24" fillId="33" borderId="0" xfId="0" applyNumberFormat="1" applyFont="1" applyFill="1" applyBorder="1" applyAlignment="1" applyProtection="1">
      <alignment horizontal="center" wrapText="1"/>
    </xf>
    <xf numFmtId="0" fontId="24" fillId="33" borderId="0" xfId="0" applyNumberFormat="1" applyFont="1" applyFill="1" applyBorder="1" applyAlignment="1" applyProtection="1">
      <alignment horizontal="center" wrapText="1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9" fontId="20" fillId="0" borderId="0" xfId="1" applyFont="1"/>
    <xf numFmtId="0" fontId="0" fillId="34" borderId="0" xfId="0" applyFill="1"/>
    <xf numFmtId="0" fontId="23" fillId="34" borderId="0" xfId="0" applyNumberFormat="1" applyFont="1" applyFill="1" applyBorder="1" applyAlignment="1" applyProtection="1">
      <alignment horizontal="left" vertical="center"/>
    </xf>
    <xf numFmtId="0" fontId="23" fillId="34" borderId="0" xfId="0" applyNumberFormat="1" applyFont="1" applyFill="1" applyBorder="1" applyAlignment="1" applyProtection="1">
      <alignment horizontal="right" vertical="center"/>
    </xf>
    <xf numFmtId="9" fontId="20" fillId="34" borderId="0" xfId="1" applyFont="1" applyFill="1"/>
    <xf numFmtId="0" fontId="0" fillId="0" borderId="0" xfId="0" applyAlignment="1">
      <alignment horizontal="right"/>
    </xf>
    <xf numFmtId="9" fontId="0" fillId="0" borderId="0" xfId="0" applyNumberFormat="1"/>
    <xf numFmtId="0" fontId="21" fillId="33" borderId="0" xfId="0" applyNumberFormat="1" applyFont="1" applyFill="1" applyBorder="1" applyAlignment="1" applyProtection="1">
      <alignment horizontal="center" wrapText="1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2" fontId="22" fillId="0" borderId="0" xfId="0" applyNumberFormat="1" applyFont="1" applyFill="1" applyBorder="1" applyAlignment="1" applyProtection="1">
      <alignment horizontal="right" vertical="center"/>
    </xf>
    <xf numFmtId="2" fontId="0" fillId="0" borderId="0" xfId="0" applyNumberFormat="1"/>
    <xf numFmtId="2" fontId="23" fillId="0" borderId="0" xfId="0" applyNumberFormat="1" applyFont="1" applyFill="1" applyBorder="1" applyAlignment="1" applyProtection="1">
      <alignment horizontal="right" vertical="center"/>
    </xf>
    <xf numFmtId="0" fontId="2" fillId="0" borderId="0" xfId="43"/>
    <xf numFmtId="0" fontId="23" fillId="0" borderId="0" xfId="43" applyNumberFormat="1" applyFont="1" applyFill="1" applyBorder="1" applyAlignment="1" applyProtection="1">
      <alignment horizontal="right" vertical="center"/>
    </xf>
    <xf numFmtId="0" fontId="23" fillId="0" borderId="0" xfId="43" applyNumberFormat="1" applyFont="1" applyFill="1" applyBorder="1" applyAlignment="1" applyProtection="1">
      <alignment horizontal="left" vertical="center"/>
    </xf>
    <xf numFmtId="0" fontId="24" fillId="33" borderId="0" xfId="43" applyNumberFormat="1" applyFont="1" applyFill="1" applyBorder="1" applyAlignment="1" applyProtection="1">
      <alignment horizontal="center" wrapText="1"/>
    </xf>
    <xf numFmtId="2" fontId="2" fillId="0" borderId="0" xfId="43" applyNumberFormat="1"/>
    <xf numFmtId="2" fontId="23" fillId="0" borderId="0" xfId="43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24" fillId="33" borderId="0" xfId="0" applyNumberFormat="1" applyFont="1" applyFill="1" applyBorder="1" applyAlignment="1" applyProtection="1">
      <alignment horizontal="center" wrapText="1"/>
    </xf>
    <xf numFmtId="0" fontId="1" fillId="0" borderId="0" xfId="44"/>
    <xf numFmtId="2" fontId="1" fillId="0" borderId="0" xfId="44" applyNumberFormat="1"/>
    <xf numFmtId="0" fontId="22" fillId="0" borderId="0" xfId="44" applyNumberFormat="1" applyFont="1" applyFill="1" applyBorder="1" applyAlignment="1" applyProtection="1">
      <alignment horizontal="right" vertical="center"/>
    </xf>
    <xf numFmtId="0" fontId="22" fillId="0" borderId="0" xfId="44" applyNumberFormat="1" applyFont="1" applyFill="1" applyBorder="1" applyAlignment="1" applyProtection="1">
      <alignment horizontal="left" vertical="center"/>
    </xf>
    <xf numFmtId="0" fontId="21" fillId="33" borderId="0" xfId="44" applyNumberFormat="1" applyFont="1" applyFill="1" applyBorder="1" applyAlignment="1" applyProtection="1">
      <alignment horizontal="center" wrapText="1"/>
    </xf>
    <xf numFmtId="2" fontId="22" fillId="0" borderId="0" xfId="44" applyNumberFormat="1" applyFont="1" applyFill="1" applyBorder="1" applyAlignment="1" applyProtection="1">
      <alignment horizontal="right" vertical="center"/>
    </xf>
    <xf numFmtId="0" fontId="23" fillId="0" borderId="0" xfId="44" applyNumberFormat="1" applyFont="1" applyFill="1" applyBorder="1" applyAlignment="1" applyProtection="1">
      <alignment horizontal="right" vertical="center"/>
    </xf>
    <xf numFmtId="0" fontId="23" fillId="0" borderId="0" xfId="44" applyNumberFormat="1" applyFont="1" applyFill="1" applyBorder="1" applyAlignment="1" applyProtection="1">
      <alignment horizontal="left" vertical="center"/>
    </xf>
    <xf numFmtId="0" fontId="24" fillId="33" borderId="0" xfId="44" applyNumberFormat="1" applyFont="1" applyFill="1" applyBorder="1" applyAlignment="1" applyProtection="1">
      <alignment horizontal="center" wrapText="1"/>
    </xf>
    <xf numFmtId="0" fontId="25" fillId="0" borderId="0" xfId="0" applyFont="1"/>
    <xf numFmtId="2" fontId="25" fillId="0" borderId="0" xfId="0" applyNumberFormat="1" applyFont="1" applyAlignment="1">
      <alignment horizontal="center"/>
    </xf>
    <xf numFmtId="0" fontId="24" fillId="33" borderId="0" xfId="0" applyNumberFormat="1" applyFont="1" applyFill="1" applyBorder="1" applyAlignment="1" applyProtection="1">
      <alignment horizontal="center" wrapText="1"/>
    </xf>
    <xf numFmtId="9" fontId="0" fillId="0" borderId="0" xfId="1" applyFont="1"/>
    <xf numFmtId="164" fontId="0" fillId="0" borderId="0" xfId="1" applyNumberFormat="1" applyFont="1" applyAlignment="1">
      <alignment horizontal="center"/>
    </xf>
    <xf numFmtId="0" fontId="24" fillId="33" borderId="0" xfId="0" applyNumberFormat="1" applyFont="1" applyFill="1" applyBorder="1" applyAlignment="1" applyProtection="1">
      <alignment horizontal="center" wrapText="1"/>
    </xf>
  </cellXfs>
  <cellStyles count="45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 customBuiltin="1"/>
    <cellStyle name="Normale 2" xfId="43"/>
    <cellStyle name="Normale 3" xfId="44"/>
    <cellStyle name="Nota" xfId="16" builtinId="10" customBuiltin="1"/>
    <cellStyle name="Output" xfId="11" builtinId="21" customBuiltin="1"/>
    <cellStyle name="Percentuale" xfId="1" builtinId="5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Sintesi delle indagini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'Sintesi generali 2013'!$B$1</c:f>
              <c:strCache>
                <c:ptCount val="1"/>
                <c:pt idx="0">
                  <c:v>Anno 2013</c:v>
                </c:pt>
              </c:strCache>
            </c:strRef>
          </c:tx>
          <c:dPt>
            <c:idx val="1"/>
            <c:spPr>
              <a:solidFill>
                <a:schemeClr val="accent6"/>
              </a:solidFill>
            </c:spPr>
          </c:dPt>
          <c:dLbls>
            <c:dLblPos val="inEnd"/>
            <c:showVal val="1"/>
          </c:dLbls>
          <c:cat>
            <c:strRef>
              <c:f>'Sintesi generali 2013'!$A$2:$A$5</c:f>
              <c:strCache>
                <c:ptCount val="4"/>
                <c:pt idx="0">
                  <c:v>Benessere Organizzativo</c:v>
                </c:pt>
                <c:pt idx="1">
                  <c:v>Grado di condivisione del sistema di misurazione</c:v>
                </c:pt>
                <c:pt idx="2">
                  <c:v>Valutazione del superiore gerarchico</c:v>
                </c:pt>
                <c:pt idx="3">
                  <c:v>Indagine complessiva</c:v>
                </c:pt>
              </c:strCache>
            </c:strRef>
          </c:cat>
          <c:val>
            <c:numRef>
              <c:f>'Sintesi generali 2013'!$B$2:$B$5</c:f>
              <c:numCache>
                <c:formatCode>0.00</c:formatCode>
                <c:ptCount val="4"/>
                <c:pt idx="0">
                  <c:v>4.08</c:v>
                </c:pt>
                <c:pt idx="1">
                  <c:v>2.79</c:v>
                </c:pt>
                <c:pt idx="2">
                  <c:v>4.0599999999999996</c:v>
                </c:pt>
                <c:pt idx="3">
                  <c:v>3.86</c:v>
                </c:pt>
              </c:numCache>
            </c:numRef>
          </c:val>
        </c:ser>
        <c:dLbls>
          <c:showVal val="1"/>
        </c:dLbls>
        <c:axId val="36629888"/>
        <c:axId val="36439168"/>
      </c:barChart>
      <c:catAx>
        <c:axId val="36629888"/>
        <c:scaling>
          <c:orientation val="minMax"/>
        </c:scaling>
        <c:axPos val="b"/>
        <c:tickLblPos val="nextTo"/>
        <c:crossAx val="36439168"/>
        <c:crosses val="autoZero"/>
        <c:auto val="1"/>
        <c:lblAlgn val="ctr"/>
        <c:lblOffset val="100"/>
      </c:catAx>
      <c:valAx>
        <c:axId val="36439168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6629888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AMBITO</a:t>
            </a:r>
          </a:p>
          <a:p>
            <a:pPr>
              <a:defRPr/>
            </a:pPr>
            <a:r>
              <a:rPr lang="it-IT"/>
              <a:t>Le discriminazioni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'Ambito discriminazioni'!$I$1</c:f>
              <c:strCache>
                <c:ptCount val="1"/>
                <c:pt idx="0">
                  <c:v>Media</c:v>
                </c:pt>
              </c:strCache>
            </c:strRef>
          </c:tx>
          <c:dPt>
            <c:idx val="8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'Ambito discriminazioni'!$A$2:$A$10</c:f>
              <c:strCache>
                <c:ptCount val="9"/>
                <c:pt idx="0">
                  <c:v>Sono trattato correttamente e con rispetto in relazione alla mia appartenenza sindacale </c:v>
                </c:pt>
                <c:pt idx="1">
                  <c:v>Sono trattato correttamente e con rispetto in relazione al mio orientamento politico </c:v>
                </c:pt>
                <c:pt idx="2">
                  <c:v>Sono trattato correttamente e con rispetto in relazione alla mia religione </c:v>
                </c:pt>
                <c:pt idx="3">
                  <c:v>La mia identità di genere costituisce un ostacolo alla mia valorizzazione sul lavoro </c:v>
                </c:pt>
                <c:pt idx="4">
                  <c:v>Sono trattato correttamente e con rispetto in relazione alla mia etnia e/o razza</c:v>
                </c:pt>
                <c:pt idx="5">
                  <c:v>Sono trattato correttamente e con rispetto in relazione alla mia lingua</c:v>
                </c:pt>
                <c:pt idx="6">
                  <c:v>La mia età costituisceun ostacolo alla mia valorizzazione sul lavoro</c:v>
                </c:pt>
                <c:pt idx="7">
                  <c:v>Sono trattato correttamente e con rispetto in relazione al mio orientamento sessuale</c:v>
                </c:pt>
                <c:pt idx="8">
                  <c:v>Media dell'ambito</c:v>
                </c:pt>
              </c:strCache>
            </c:strRef>
          </c:cat>
          <c:val>
            <c:numRef>
              <c:f>'Ambito discriminazioni'!$I$2:$I$10</c:f>
              <c:numCache>
                <c:formatCode>0.00</c:formatCode>
                <c:ptCount val="9"/>
                <c:pt idx="0">
                  <c:v>5.35</c:v>
                </c:pt>
                <c:pt idx="1">
                  <c:v>5.4</c:v>
                </c:pt>
                <c:pt idx="2">
                  <c:v>5.48</c:v>
                </c:pt>
                <c:pt idx="3">
                  <c:v>5.12</c:v>
                </c:pt>
                <c:pt idx="4">
                  <c:v>5.68</c:v>
                </c:pt>
                <c:pt idx="5">
                  <c:v>5.7</c:v>
                </c:pt>
                <c:pt idx="6">
                  <c:v>4.5</c:v>
                </c:pt>
                <c:pt idx="7">
                  <c:v>5.68</c:v>
                </c:pt>
                <c:pt idx="8">
                  <c:v>5.34</c:v>
                </c:pt>
              </c:numCache>
            </c:numRef>
          </c:val>
        </c:ser>
        <c:dLbls>
          <c:showVal val="1"/>
        </c:dLbls>
        <c:axId val="37401344"/>
        <c:axId val="37402880"/>
      </c:barChart>
      <c:catAx>
        <c:axId val="37401344"/>
        <c:scaling>
          <c:orientation val="minMax"/>
        </c:scaling>
        <c:axPos val="b"/>
        <c:tickLblPos val="nextTo"/>
        <c:crossAx val="37402880"/>
        <c:crosses val="autoZero"/>
        <c:auto val="1"/>
        <c:lblAlgn val="ctr"/>
        <c:lblOffset val="100"/>
      </c:catAx>
      <c:valAx>
        <c:axId val="37402880"/>
        <c:scaling>
          <c:orientation val="minMax"/>
        </c:scaling>
        <c:axPos val="l"/>
        <c:majorGridlines/>
        <c:numFmt formatCode="0.00" sourceLinked="1"/>
        <c:tickLblPos val="nextTo"/>
        <c:crossAx val="37401344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 sz="1800" b="1" i="0" u="none" strike="noStrike" baseline="0">
                <a:effectLst/>
              </a:rPr>
              <a:t>AMBITO</a:t>
            </a:r>
          </a:p>
          <a:p>
            <a:pPr>
              <a:defRPr/>
            </a:pPr>
            <a:r>
              <a:rPr lang="it-IT" sz="1800" b="1" i="0" u="none" strike="noStrike" baseline="0">
                <a:effectLst/>
              </a:rPr>
              <a:t>L’equità nella mia amministrazione</a:t>
            </a:r>
            <a:endParaRPr lang="it-I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'L''equità'!$I$1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'L''equità'!$A$2:$A$7</c:f>
              <c:strCache>
                <c:ptCount val="6"/>
                <c:pt idx="0">
                  <c:v>Ritengo che vi sia equità nell’assegnazione del carico di lavoro</c:v>
                </c:pt>
                <c:pt idx="1">
                  <c:v>Ritengo che vi sia equità nella distribuzione delle responsabilità</c:v>
                </c:pt>
                <c:pt idx="2">
                  <c:v>Giudico equilibrato il rapporto tra l’impegno richiesto e la mia retribuzione</c:v>
                </c:pt>
                <c:pt idx="3">
                  <c:v>Ritengo equilibrato il modo in cui la retribuzione viene differenziata in rapporto alla quantità e qualità del lavoro svolto </c:v>
                </c:pt>
                <c:pt idx="4">
                  <c:v>Le decisioni che riguardano il lavoro sono prese dal mio responsabile in modo imparziale</c:v>
                </c:pt>
                <c:pt idx="5">
                  <c:v>Media dell'ambito</c:v>
                </c:pt>
              </c:strCache>
            </c:strRef>
          </c:cat>
          <c:val>
            <c:numRef>
              <c:f>'L''equità'!$I$2:$I$7</c:f>
              <c:numCache>
                <c:formatCode>General</c:formatCode>
                <c:ptCount val="6"/>
                <c:pt idx="0">
                  <c:v>3.38</c:v>
                </c:pt>
                <c:pt idx="1">
                  <c:v>3.25</c:v>
                </c:pt>
                <c:pt idx="2">
                  <c:v>2.92</c:v>
                </c:pt>
                <c:pt idx="3">
                  <c:v>2.54</c:v>
                </c:pt>
                <c:pt idx="4">
                  <c:v>3.75</c:v>
                </c:pt>
                <c:pt idx="5" formatCode="0.00">
                  <c:v>3.1680000000000001</c:v>
                </c:pt>
              </c:numCache>
            </c:numRef>
          </c:val>
        </c:ser>
        <c:dLbls>
          <c:showVal val="1"/>
        </c:dLbls>
        <c:axId val="37599872"/>
        <c:axId val="37613952"/>
      </c:barChart>
      <c:catAx>
        <c:axId val="37599872"/>
        <c:scaling>
          <c:orientation val="minMax"/>
        </c:scaling>
        <c:axPos val="b"/>
        <c:tickLblPos val="nextTo"/>
        <c:crossAx val="37613952"/>
        <c:crosses val="autoZero"/>
        <c:auto val="1"/>
        <c:lblAlgn val="ctr"/>
        <c:lblOffset val="100"/>
      </c:catAx>
      <c:valAx>
        <c:axId val="37613952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7599872"/>
        <c:crosses val="autoZero"/>
        <c:crossBetween val="between"/>
        <c:majorUnit val="1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Carriere</a:t>
            </a:r>
            <a:r>
              <a:rPr lang="en-US" baseline="0"/>
              <a:t> e sviluppo professionale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'Carriere e sviluppo'!$I$1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'Carriere e sviluppo'!$A$2:$A$7</c:f>
              <c:strCache>
                <c:ptCount val="6"/>
                <c:pt idx="0">
                  <c:v>Nel mio ente il percorso di sviluppo professionale di ciascuno è ben delineato e chiaro</c:v>
                </c:pt>
                <c:pt idx="1">
                  <c:v>Ritengo che le possibilità reali di fare carriera nel mio ente siano legate al merito</c:v>
                </c:pt>
                <c:pt idx="2">
                  <c:v>Il mio ente dà la possibilità di sviluppare capacità e attitudini degli individui in relazione ai requisiti richiesti dai diversi ruoli</c:v>
                </c:pt>
                <c:pt idx="3">
                  <c:v>Il ruolo da me attualmente svolto è adeguato al mio profilo professionale</c:v>
                </c:pt>
                <c:pt idx="4">
                  <c:v>Sono soddisfatto del mio percorso professionale all’interno dell’ente</c:v>
                </c:pt>
                <c:pt idx="5">
                  <c:v>Media dell'ambito</c:v>
                </c:pt>
              </c:strCache>
            </c:strRef>
          </c:cat>
          <c:val>
            <c:numRef>
              <c:f>'Carriere e sviluppo'!$I$2:$I$7</c:f>
              <c:numCache>
                <c:formatCode>0.00</c:formatCode>
                <c:ptCount val="6"/>
                <c:pt idx="0">
                  <c:v>1.71</c:v>
                </c:pt>
                <c:pt idx="1">
                  <c:v>2.25</c:v>
                </c:pt>
                <c:pt idx="2">
                  <c:v>2.71</c:v>
                </c:pt>
                <c:pt idx="3">
                  <c:v>3</c:v>
                </c:pt>
                <c:pt idx="4">
                  <c:v>2.92</c:v>
                </c:pt>
                <c:pt idx="5">
                  <c:v>2.52</c:v>
                </c:pt>
              </c:numCache>
            </c:numRef>
          </c:val>
        </c:ser>
        <c:dLbls>
          <c:showVal val="1"/>
        </c:dLbls>
        <c:axId val="37655296"/>
        <c:axId val="37656832"/>
      </c:barChart>
      <c:catAx>
        <c:axId val="37655296"/>
        <c:scaling>
          <c:orientation val="minMax"/>
        </c:scaling>
        <c:axPos val="b"/>
        <c:tickLblPos val="nextTo"/>
        <c:crossAx val="37656832"/>
        <c:crosses val="autoZero"/>
        <c:auto val="1"/>
        <c:lblAlgn val="ctr"/>
        <c:lblOffset val="100"/>
      </c:catAx>
      <c:valAx>
        <c:axId val="37656832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7655296"/>
        <c:crosses val="autoZero"/>
        <c:crossBetween val="between"/>
        <c:majorUnit val="1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Il mio lavoro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mio lavoro'!$I$1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mio lavoro'!$A$2:$A$7</c:f>
              <c:strCache>
                <c:ptCount val="6"/>
                <c:pt idx="0">
                  <c:v>So quello che ci si aspetta dal mio lavoro</c:v>
                </c:pt>
                <c:pt idx="1">
                  <c:v>Ho le competenze necessarie per svolgere il mio lavoro</c:v>
                </c:pt>
                <c:pt idx="2">
                  <c:v>Ho le risorse e gli strumenti necessari per svolgere il mio lavoro</c:v>
                </c:pt>
                <c:pt idx="3">
                  <c:v>Ho un adeguato livello di autonomia nello svolgimento del mio lavoro</c:v>
                </c:pt>
                <c:pt idx="4">
                  <c:v>Il mio lavoro mi dà un senso di realizzazione personale</c:v>
                </c:pt>
                <c:pt idx="5">
                  <c:v>Media dell'ambito</c:v>
                </c:pt>
              </c:strCache>
            </c:strRef>
          </c:cat>
          <c:val>
            <c:numRef>
              <c:f>'Il mio lavoro'!$I$2:$I$7</c:f>
              <c:numCache>
                <c:formatCode>General</c:formatCode>
                <c:ptCount val="6"/>
                <c:pt idx="0">
                  <c:v>3.4</c:v>
                </c:pt>
                <c:pt idx="1">
                  <c:v>4.92</c:v>
                </c:pt>
                <c:pt idx="2">
                  <c:v>3.96</c:v>
                </c:pt>
                <c:pt idx="3">
                  <c:v>4.24</c:v>
                </c:pt>
                <c:pt idx="4">
                  <c:v>3.36</c:v>
                </c:pt>
                <c:pt idx="5">
                  <c:v>3.98</c:v>
                </c:pt>
              </c:numCache>
            </c:numRef>
          </c:val>
        </c:ser>
        <c:dLbls>
          <c:showVal val="1"/>
        </c:dLbls>
        <c:axId val="37878400"/>
        <c:axId val="37687680"/>
      </c:barChart>
      <c:catAx>
        <c:axId val="37878400"/>
        <c:scaling>
          <c:orientation val="minMax"/>
        </c:scaling>
        <c:axPos val="b"/>
        <c:tickLblPos val="nextTo"/>
        <c:crossAx val="37687680"/>
        <c:crosses val="autoZero"/>
        <c:auto val="1"/>
        <c:lblAlgn val="ctr"/>
        <c:lblOffset val="100"/>
      </c:catAx>
      <c:valAx>
        <c:axId val="37687680"/>
        <c:scaling>
          <c:orientation val="minMax"/>
        </c:scaling>
        <c:axPos val="l"/>
        <c:majorGridlines/>
        <c:numFmt formatCode="General" sourceLinked="1"/>
        <c:tickLblPos val="nextTo"/>
        <c:crossAx val="37878400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I miei colleghi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 miei colleghi'!$I$1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 miei colleghi'!$A$2:$A$7</c:f>
              <c:strCache>
                <c:ptCount val="6"/>
                <c:pt idx="0">
                  <c:v>Mi sento parte di una squadra</c:v>
                </c:pt>
                <c:pt idx="1">
                  <c:v>Mi rendo disponibile per aiutare i colleghi anche se non rientra nei miei compiti</c:v>
                </c:pt>
                <c:pt idx="2">
                  <c:v>Sono stimato e trattato con rispetto dai colleghi</c:v>
                </c:pt>
                <c:pt idx="3">
                  <c:v>Nel mio gruppo chi ha un’informazione la mette a disposizione di tutti</c:v>
                </c:pt>
                <c:pt idx="4">
                  <c:v>L’organizzazione spinge a lavorare in gruppo e a collaborare </c:v>
                </c:pt>
                <c:pt idx="5">
                  <c:v>Media dell'ambito</c:v>
                </c:pt>
              </c:strCache>
            </c:strRef>
          </c:cat>
          <c:val>
            <c:numRef>
              <c:f>'I miei colleghi'!$I$2:$I$7</c:f>
              <c:numCache>
                <c:formatCode>0.00</c:formatCode>
                <c:ptCount val="6"/>
                <c:pt idx="0">
                  <c:v>4</c:v>
                </c:pt>
                <c:pt idx="1">
                  <c:v>5.2</c:v>
                </c:pt>
                <c:pt idx="2">
                  <c:v>4.96</c:v>
                </c:pt>
                <c:pt idx="3">
                  <c:v>4.12</c:v>
                </c:pt>
                <c:pt idx="4">
                  <c:v>4.04</c:v>
                </c:pt>
                <c:pt idx="5">
                  <c:v>4.46</c:v>
                </c:pt>
              </c:numCache>
            </c:numRef>
          </c:val>
        </c:ser>
        <c:dLbls>
          <c:showVal val="1"/>
        </c:dLbls>
        <c:axId val="37729024"/>
        <c:axId val="37730560"/>
      </c:barChart>
      <c:catAx>
        <c:axId val="37729024"/>
        <c:scaling>
          <c:orientation val="minMax"/>
        </c:scaling>
        <c:axPos val="b"/>
        <c:tickLblPos val="nextTo"/>
        <c:crossAx val="37730560"/>
        <c:crosses val="autoZero"/>
        <c:auto val="1"/>
        <c:lblAlgn val="ctr"/>
        <c:lblOffset val="100"/>
      </c:catAx>
      <c:valAx>
        <c:axId val="37730560"/>
        <c:scaling>
          <c:orientation val="minMax"/>
        </c:scaling>
        <c:axPos val="l"/>
        <c:majorGridlines/>
        <c:numFmt formatCode="0.00" sourceLinked="1"/>
        <c:tickLblPos val="nextTo"/>
        <c:crossAx val="37729024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AMBITO</a:t>
            </a:r>
          </a:p>
          <a:p>
            <a:pPr>
              <a:defRPr/>
            </a:pPr>
            <a:r>
              <a:rPr lang="it-IT"/>
              <a:t>Il mio contesto</a:t>
            </a:r>
            <a:r>
              <a:rPr lang="it-IT" baseline="0"/>
              <a:t> di lavoro</a:t>
            </a:r>
            <a:endParaRPr lang="it-I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mio contesto di lavoro'!$I$1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mio contesto di lavoro'!$A$2:$A$7</c:f>
              <c:strCache>
                <c:ptCount val="6"/>
                <c:pt idx="0">
                  <c:v>La mia organizzazione investe sulle persone, anche attraverso un’adeguata attività di formazione</c:v>
                </c:pt>
                <c:pt idx="1">
                  <c:v>Le regole di comportamento sono definite in modo chiaro</c:v>
                </c:pt>
                <c:pt idx="2">
                  <c:v>I compiti e ruoli organizzativi sono ben definiti</c:v>
                </c:pt>
                <c:pt idx="3">
                  <c:v>La circolazione delle informazioni all’interno dell’organizzazione è adeguata</c:v>
                </c:pt>
                <c:pt idx="4">
                  <c:v>La mia organizzazione promuove azioni a favore della conciliazione dei tempi lavoro e dei tempi di vita</c:v>
                </c:pt>
                <c:pt idx="5">
                  <c:v>Media dell'ambito</c:v>
                </c:pt>
              </c:strCache>
            </c:strRef>
          </c:cat>
          <c:val>
            <c:numRef>
              <c:f>'Il mio contesto di lavoro'!$I$2:$I$7</c:f>
              <c:numCache>
                <c:formatCode>General</c:formatCode>
                <c:ptCount val="6"/>
                <c:pt idx="0">
                  <c:v>2.8</c:v>
                </c:pt>
                <c:pt idx="1">
                  <c:v>3.04</c:v>
                </c:pt>
                <c:pt idx="2">
                  <c:v>2.56</c:v>
                </c:pt>
                <c:pt idx="3">
                  <c:v>2.4</c:v>
                </c:pt>
                <c:pt idx="4">
                  <c:v>1.92</c:v>
                </c:pt>
                <c:pt idx="5">
                  <c:v>2.54</c:v>
                </c:pt>
              </c:numCache>
            </c:numRef>
          </c:val>
        </c:ser>
        <c:dLbls>
          <c:showVal val="1"/>
        </c:dLbls>
        <c:axId val="37931648"/>
        <c:axId val="37945728"/>
      </c:barChart>
      <c:catAx>
        <c:axId val="37931648"/>
        <c:scaling>
          <c:orientation val="minMax"/>
        </c:scaling>
        <c:axPos val="b"/>
        <c:tickLblPos val="nextTo"/>
        <c:crossAx val="37945728"/>
        <c:crosses val="autoZero"/>
        <c:auto val="1"/>
        <c:lblAlgn val="ctr"/>
        <c:lblOffset val="100"/>
      </c:catAx>
      <c:valAx>
        <c:axId val="37945728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7931648"/>
        <c:crosses val="autoZero"/>
        <c:crossBetween val="between"/>
        <c:majorUnit val="1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AMBITO</a:t>
            </a:r>
          </a:p>
          <a:p>
            <a:pPr>
              <a:defRPr/>
            </a:pPr>
            <a:r>
              <a:rPr lang="it-IT"/>
              <a:t>Il senso di appartenenza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senso di appartenenza'!$I$1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senso di appartenenza'!$A$2:$A$7</c:f>
              <c:strCache>
                <c:ptCount val="6"/>
                <c:pt idx="0">
                  <c:v>Sono orgoglioso quando dico a qualcuno che lavoro nel mio ente</c:v>
                </c:pt>
                <c:pt idx="1">
                  <c:v>Sono orgoglioso quando il mio ente raggiunge un buon risultato</c:v>
                </c:pt>
                <c:pt idx="2">
                  <c:v>Mi dispiace se qualcuno parla male del mio ente</c:v>
                </c:pt>
                <c:pt idx="3">
                  <c:v>I valori e i comportamenti praticati nel mio ente sono coerenti con i miei valori personali</c:v>
                </c:pt>
                <c:pt idx="4">
                  <c:v>Se potessi, comunque cambierei ente</c:v>
                </c:pt>
                <c:pt idx="5">
                  <c:v>Media dell'ambito</c:v>
                </c:pt>
              </c:strCache>
            </c:strRef>
          </c:cat>
          <c:val>
            <c:numRef>
              <c:f>'Il senso di appartenenza'!$I$2:$I$7</c:f>
              <c:numCache>
                <c:formatCode>General</c:formatCode>
                <c:ptCount val="6"/>
                <c:pt idx="0">
                  <c:v>3.96</c:v>
                </c:pt>
                <c:pt idx="1">
                  <c:v>5.04</c:v>
                </c:pt>
                <c:pt idx="2">
                  <c:v>4.6100000000000003</c:v>
                </c:pt>
                <c:pt idx="3">
                  <c:v>3.52</c:v>
                </c:pt>
                <c:pt idx="4">
                  <c:v>4.04</c:v>
                </c:pt>
                <c:pt idx="5">
                  <c:v>4.2300000000000004</c:v>
                </c:pt>
              </c:numCache>
            </c:numRef>
          </c:val>
        </c:ser>
        <c:dLbls>
          <c:showVal val="1"/>
        </c:dLbls>
        <c:axId val="37991168"/>
        <c:axId val="37992704"/>
      </c:barChart>
      <c:catAx>
        <c:axId val="37991168"/>
        <c:scaling>
          <c:orientation val="minMax"/>
        </c:scaling>
        <c:axPos val="b"/>
        <c:tickLblPos val="nextTo"/>
        <c:crossAx val="37992704"/>
        <c:crosses val="autoZero"/>
        <c:auto val="1"/>
        <c:lblAlgn val="ctr"/>
        <c:lblOffset val="100"/>
      </c:catAx>
      <c:valAx>
        <c:axId val="37992704"/>
        <c:scaling>
          <c:orientation val="minMax"/>
        </c:scaling>
        <c:axPos val="l"/>
        <c:majorGridlines/>
        <c:numFmt formatCode="General" sourceLinked="1"/>
        <c:tickLblPos val="nextTo"/>
        <c:crossAx val="37991168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L'immagine della mia amministrazione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'L''immagine dell''amministrazione'!$I$1</c:f>
              <c:strCache>
                <c:ptCount val="1"/>
                <c:pt idx="0">
                  <c:v>Media</c:v>
                </c:pt>
              </c:strCache>
            </c:strRef>
          </c:tx>
          <c:dPt>
            <c:idx val="3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'L''immagine dell''amministrazione'!$A$2:$A$5</c:f>
              <c:strCache>
                <c:ptCount val="4"/>
                <c:pt idx="0">
                  <c:v>La mia famiglia e le persone a me vicine pensano che l’ente in cui lavoro sia un ente importante per la collettività</c:v>
                </c:pt>
                <c:pt idx="1">
                  <c:v>Gli utenti pensano che l’ente in cui lavoro sia un ente importante per loro e per la collettività</c:v>
                </c:pt>
                <c:pt idx="2">
                  <c:v>La gente in generale pensa che l’ente in cui lavoro sia un ente importante per la collettività</c:v>
                </c:pt>
                <c:pt idx="3">
                  <c:v>Media dell'ambito</c:v>
                </c:pt>
              </c:strCache>
            </c:strRef>
          </c:cat>
          <c:val>
            <c:numRef>
              <c:f>'L''immagine dell''amministrazione'!$I$2:$I$5</c:f>
              <c:numCache>
                <c:formatCode>0.00</c:formatCode>
                <c:ptCount val="4"/>
                <c:pt idx="0">
                  <c:v>3.83</c:v>
                </c:pt>
                <c:pt idx="1">
                  <c:v>3.52</c:v>
                </c:pt>
                <c:pt idx="2">
                  <c:v>3.3</c:v>
                </c:pt>
                <c:pt idx="3">
                  <c:v>3.55</c:v>
                </c:pt>
              </c:numCache>
            </c:numRef>
          </c:val>
        </c:ser>
        <c:dLbls>
          <c:showVal val="1"/>
        </c:dLbls>
        <c:axId val="38046336"/>
        <c:axId val="38064512"/>
      </c:barChart>
      <c:catAx>
        <c:axId val="38046336"/>
        <c:scaling>
          <c:orientation val="minMax"/>
        </c:scaling>
        <c:axPos val="b"/>
        <c:tickLblPos val="nextTo"/>
        <c:crossAx val="38064512"/>
        <c:crosses val="autoZero"/>
        <c:auto val="1"/>
        <c:lblAlgn val="ctr"/>
        <c:lblOffset val="100"/>
      </c:catAx>
      <c:valAx>
        <c:axId val="38064512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8046336"/>
        <c:crosses val="autoZero"/>
        <c:crossBetween val="between"/>
        <c:majorUnit val="1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6.4469914040114637E-2"/>
          <c:y val="7.3033707865168537E-2"/>
          <c:w val="0.8954154727793695"/>
          <c:h val="0.8005617977528087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</c:marker>
          <c:dLbls>
            <c:dLbl>
              <c:idx val="0"/>
              <c:layout>
                <c:manualLayout>
                  <c:x val="1.0221052089851004E-3"/>
                  <c:y val="5.071636870800051E-3"/>
                </c:manualLayout>
              </c:layout>
              <c:tx>
                <c:strRef>
                  <c:f>'Importanza degli ambiti'!$A$2</c:f>
                  <c:strCache>
                    <c:ptCount val="1"/>
                    <c:pt idx="0">
                      <c:v>La sicurezza e la salute sul luogo di lavoro e lo stress lavoro correlato</c:v>
                    </c:pt>
                  </c:strCache>
                </c:strRef>
              </c:tx>
              <c:dLblPos val="r"/>
              <c:showVal val="1"/>
            </c:dLbl>
            <c:dLbl>
              <c:idx val="1"/>
              <c:layout/>
              <c:tx>
                <c:strRef>
                  <c:f>'Importanza degli ambiti'!$A$3</c:f>
                  <c:strCache>
                    <c:ptCount val="1"/>
                    <c:pt idx="0">
                      <c:v>Le discriminazioni</c:v>
                    </c:pt>
                  </c:strCache>
                </c:strRef>
              </c:tx>
              <c:dLblPos val="l"/>
              <c:showVal val="1"/>
            </c:dLbl>
            <c:dLbl>
              <c:idx val="2"/>
              <c:layout/>
              <c:tx>
                <c:strRef>
                  <c:f>'Importanza degli ambiti'!$A$4</c:f>
                  <c:strCache>
                    <c:ptCount val="1"/>
                    <c:pt idx="0">
                      <c:v>L’equità nella mia amministrazione</c:v>
                    </c:pt>
                  </c:strCache>
                </c:strRef>
              </c:tx>
              <c:dLblPos val="l"/>
              <c:showVal val="1"/>
            </c:dLbl>
            <c:dLbl>
              <c:idx val="3"/>
              <c:layout/>
              <c:tx>
                <c:strRef>
                  <c:f>'Importanza degli ambiti'!$A$5</c:f>
                  <c:strCache>
                    <c:ptCount val="1"/>
                    <c:pt idx="0">
                      <c:v>La carriera e lo sviluppo professionale</c:v>
                    </c:pt>
                  </c:strCache>
                </c:strRef>
              </c:tx>
              <c:dLblPos val="l"/>
              <c:showVal val="1"/>
            </c:dLbl>
            <c:dLbl>
              <c:idx val="4"/>
              <c:layout>
                <c:manualLayout>
                  <c:x val="1.7457183177180251E-3"/>
                  <c:y val="2.5358184353999323E-3"/>
                </c:manualLayout>
              </c:layout>
              <c:tx>
                <c:strRef>
                  <c:f>'Importanza degli ambiti'!$A$6</c:f>
                  <c:strCache>
                    <c:ptCount val="1"/>
                    <c:pt idx="0">
                      <c:v>Il mio lavoro</c:v>
                    </c:pt>
                  </c:strCache>
                </c:strRef>
              </c:tx>
              <c:dLblPos val="r"/>
              <c:showVal val="1"/>
            </c:dLbl>
            <c:dLbl>
              <c:idx val="5"/>
              <c:layout/>
              <c:tx>
                <c:strRef>
                  <c:f>'Importanza degli ambiti'!$A$7</c:f>
                  <c:strCache>
                    <c:ptCount val="1"/>
                    <c:pt idx="0">
                      <c:v>I miei colleghi</c:v>
                    </c:pt>
                  </c:strCache>
                </c:strRef>
              </c:tx>
              <c:dLblPos val="l"/>
              <c:showVal val="1"/>
            </c:dLbl>
            <c:dLbl>
              <c:idx val="6"/>
              <c:layout/>
              <c:tx>
                <c:strRef>
                  <c:f>'Importanza degli ambiti'!$A$8</c:f>
                  <c:strCache>
                    <c:ptCount val="1"/>
                    <c:pt idx="0">
                      <c:v>Il contesto del mio lavoro</c:v>
                    </c:pt>
                  </c:strCache>
                </c:strRef>
              </c:tx>
              <c:dLblPos val="l"/>
              <c:showVal val="1"/>
            </c:dLbl>
            <c:dLbl>
              <c:idx val="7"/>
              <c:layout>
                <c:manualLayout>
                  <c:x val="3.9473007050589278E-3"/>
                  <c:y val="-4.6489467598703751E-17"/>
                </c:manualLayout>
              </c:layout>
              <c:tx>
                <c:strRef>
                  <c:f>'Importanza degli ambiti'!$A$9</c:f>
                  <c:strCache>
                    <c:ptCount val="1"/>
                    <c:pt idx="0">
                      <c:v>Il senso di appartenenza</c:v>
                    </c:pt>
                  </c:strCache>
                </c:strRef>
              </c:tx>
              <c:dLblPos val="r"/>
              <c:showVal val="1"/>
            </c:dLbl>
            <c:dLbl>
              <c:idx val="8"/>
              <c:layout>
                <c:manualLayout>
                  <c:x val="1.0221722284714419E-3"/>
                  <c:y val="2.5358184354000238E-3"/>
                </c:manualLayout>
              </c:layout>
              <c:tx>
                <c:strRef>
                  <c:f>'Importanza degli ambiti'!$A$10</c:f>
                  <c:strCache>
                    <c:ptCount val="1"/>
                    <c:pt idx="0">
                      <c:v>L’immagine della mia amministrazione</c:v>
                    </c:pt>
                  </c:strCache>
                </c:strRef>
              </c:tx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it-IT"/>
              </a:p>
            </c:txPr>
            <c:showVal val="1"/>
          </c:dLbls>
          <c:xVal>
            <c:numRef>
              <c:f>'Importanza degli ambiti'!$B$2:$B$10</c:f>
              <c:numCache>
                <c:formatCode>0.00</c:formatCode>
                <c:ptCount val="9"/>
                <c:pt idx="0">
                  <c:v>4.1911111111111099</c:v>
                </c:pt>
                <c:pt idx="1">
                  <c:v>5.34</c:v>
                </c:pt>
                <c:pt idx="2">
                  <c:v>3.1680000000000001</c:v>
                </c:pt>
                <c:pt idx="3">
                  <c:v>2.52</c:v>
                </c:pt>
                <c:pt idx="4" formatCode="General">
                  <c:v>3.98</c:v>
                </c:pt>
                <c:pt idx="5">
                  <c:v>4.46</c:v>
                </c:pt>
                <c:pt idx="6" formatCode="General">
                  <c:v>2.54</c:v>
                </c:pt>
                <c:pt idx="7" formatCode="General">
                  <c:v>4.2300000000000004</c:v>
                </c:pt>
                <c:pt idx="8">
                  <c:v>3.55</c:v>
                </c:pt>
              </c:numCache>
            </c:numRef>
          </c:xVal>
          <c:yVal>
            <c:numRef>
              <c:f>'Importanza degli ambiti'!$C$2:$C$10</c:f>
              <c:numCache>
                <c:formatCode>General</c:formatCode>
                <c:ptCount val="9"/>
                <c:pt idx="0">
                  <c:v>4.6500000000000004</c:v>
                </c:pt>
                <c:pt idx="1">
                  <c:v>1.7</c:v>
                </c:pt>
                <c:pt idx="2">
                  <c:v>4.43</c:v>
                </c:pt>
                <c:pt idx="3">
                  <c:v>1.87</c:v>
                </c:pt>
                <c:pt idx="4">
                  <c:v>1.96</c:v>
                </c:pt>
                <c:pt idx="5">
                  <c:v>5.04</c:v>
                </c:pt>
                <c:pt idx="6">
                  <c:v>4.74</c:v>
                </c:pt>
                <c:pt idx="7">
                  <c:v>4.04</c:v>
                </c:pt>
                <c:pt idx="8">
                  <c:v>2.61</c:v>
                </c:pt>
              </c:numCache>
            </c:numRef>
          </c:yVal>
        </c:ser>
        <c:dLbls>
          <c:showVal val="1"/>
          <c:showCatName val="1"/>
        </c:dLbls>
        <c:axId val="38209408"/>
        <c:axId val="38210944"/>
      </c:scatterChart>
      <c:valAx>
        <c:axId val="38209408"/>
        <c:scaling>
          <c:orientation val="minMax"/>
          <c:min val="1"/>
        </c:scaling>
        <c:axPos val="b"/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10944"/>
        <c:crossesAt val="1"/>
        <c:crossBetween val="midCat"/>
      </c:valAx>
      <c:valAx>
        <c:axId val="38210944"/>
        <c:scaling>
          <c:orientation val="minMax"/>
          <c:max val="6"/>
          <c:min val="1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0940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chemeClr val="bg1"/>
    </a:solidFill>
    <a:ln w="12700">
      <a:solidFill>
        <a:schemeClr val="tx2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horizontalDpi="200" verticalDpi="200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La mia organizzazione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'La mia organizzazione'!$I$1</c:f>
              <c:strCache>
                <c:ptCount val="1"/>
                <c:pt idx="0">
                  <c:v>Media</c:v>
                </c:pt>
              </c:strCache>
            </c:strRef>
          </c:tx>
          <c:dPt>
            <c:idx val="4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'La mia organizzazione'!$A$2:$A$6</c:f>
              <c:strCache>
                <c:ptCount val="5"/>
                <c:pt idx="0">
                  <c:v>Conosco le strategie della mia amministrazione</c:v>
                </c:pt>
                <c:pt idx="1">
                  <c:v>Condivido gli obiettivi strategici della mia amministrazione</c:v>
                </c:pt>
                <c:pt idx="2">
                  <c:v>Sono chiari i risultati ottenuti dalla mia amministrazione</c:v>
                </c:pt>
                <c:pt idx="3">
                  <c:v>È chiaro il contributo del mio lavoro al raggiungimento degli obiettivi dell’amministrazione</c:v>
                </c:pt>
                <c:pt idx="4">
                  <c:v>Media dell'ambito</c:v>
                </c:pt>
              </c:strCache>
            </c:strRef>
          </c:cat>
          <c:val>
            <c:numRef>
              <c:f>'La mia organizzazione'!$I$2:$I$6</c:f>
              <c:numCache>
                <c:formatCode>0.00</c:formatCode>
                <c:ptCount val="5"/>
                <c:pt idx="0">
                  <c:v>2.76</c:v>
                </c:pt>
                <c:pt idx="1">
                  <c:v>3</c:v>
                </c:pt>
                <c:pt idx="2">
                  <c:v>2.96</c:v>
                </c:pt>
                <c:pt idx="3">
                  <c:v>3.12</c:v>
                </c:pt>
                <c:pt idx="4">
                  <c:v>2.96</c:v>
                </c:pt>
              </c:numCache>
            </c:numRef>
          </c:val>
        </c:ser>
        <c:dLbls>
          <c:showVal val="1"/>
        </c:dLbls>
        <c:axId val="38478592"/>
        <c:axId val="38522880"/>
      </c:barChart>
      <c:catAx>
        <c:axId val="38478592"/>
        <c:scaling>
          <c:orientation val="minMax"/>
        </c:scaling>
        <c:axPos val="b"/>
        <c:tickLblPos val="nextTo"/>
        <c:crossAx val="38522880"/>
        <c:crosses val="autoZero"/>
        <c:auto val="1"/>
        <c:lblAlgn val="ctr"/>
        <c:lblOffset val="100"/>
      </c:catAx>
      <c:valAx>
        <c:axId val="38522880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8478592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Benessere organizzativo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2013'!$B$1</c:f>
              <c:strCache>
                <c:ptCount val="1"/>
                <c:pt idx="0">
                  <c:v>Anno 2013</c:v>
                </c:pt>
              </c:strCache>
            </c:strRef>
          </c:tx>
          <c:dPt>
            <c:idx val="2"/>
            <c:spPr>
              <a:solidFill>
                <a:schemeClr val="accent6"/>
              </a:solidFill>
            </c:spPr>
          </c:dPt>
          <c:dPt>
            <c:idx val="3"/>
            <c:spPr>
              <a:solidFill>
                <a:schemeClr val="accent6"/>
              </a:solidFill>
            </c:spPr>
          </c:dPt>
          <c:dPt>
            <c:idx val="6"/>
            <c:spPr>
              <a:solidFill>
                <a:schemeClr val="accent6"/>
              </a:solidFill>
            </c:spPr>
          </c:dPt>
          <c:cat>
            <c:strRef>
              <c:f>'Indagini 2013'!$A$2:$A$10</c:f>
              <c:strCache>
                <c:ptCount val="9"/>
                <c:pt idx="0">
                  <c:v>Sicurezza e salute sul luogo di lavoro e stress lavoro correlato</c:v>
                </c:pt>
                <c:pt idx="1">
                  <c:v>Le discriminazioni</c:v>
                </c:pt>
                <c:pt idx="2">
                  <c:v>L’equità nella mia amministrazione</c:v>
                </c:pt>
                <c:pt idx="3">
                  <c:v>Carriera e sviluppo professionale</c:v>
                </c:pt>
                <c:pt idx="4">
                  <c:v>Il mio lavoro</c:v>
                </c:pt>
                <c:pt idx="5">
                  <c:v>I miei colleghi</c:v>
                </c:pt>
                <c:pt idx="6">
                  <c:v>Il contesto del mio lavoro</c:v>
                </c:pt>
                <c:pt idx="7">
                  <c:v>Il senso di appartenenza</c:v>
                </c:pt>
                <c:pt idx="8">
                  <c:v>L’immagine della mia amministrazione</c:v>
                </c:pt>
              </c:strCache>
            </c:strRef>
          </c:cat>
          <c:val>
            <c:numRef>
              <c:f>'Indagini 2013'!$B$2:$B$10</c:f>
              <c:numCache>
                <c:formatCode>0.00</c:formatCode>
                <c:ptCount val="9"/>
                <c:pt idx="0">
                  <c:v>4.1911111111111108</c:v>
                </c:pt>
                <c:pt idx="1">
                  <c:v>5.34</c:v>
                </c:pt>
                <c:pt idx="2">
                  <c:v>3.1680000000000001</c:v>
                </c:pt>
                <c:pt idx="3">
                  <c:v>2.52</c:v>
                </c:pt>
                <c:pt idx="4">
                  <c:v>3.98</c:v>
                </c:pt>
                <c:pt idx="5">
                  <c:v>4.46</c:v>
                </c:pt>
                <c:pt idx="6">
                  <c:v>2.54</c:v>
                </c:pt>
                <c:pt idx="7">
                  <c:v>4.2300000000000004</c:v>
                </c:pt>
                <c:pt idx="8">
                  <c:v>3.55</c:v>
                </c:pt>
              </c:numCache>
            </c:numRef>
          </c:val>
        </c:ser>
        <c:axId val="36493952"/>
        <c:axId val="36614528"/>
      </c:barChart>
      <c:catAx>
        <c:axId val="36493952"/>
        <c:scaling>
          <c:orientation val="minMax"/>
        </c:scaling>
        <c:axPos val="b"/>
        <c:tickLblPos val="nextTo"/>
        <c:crossAx val="36614528"/>
        <c:crosses val="autoZero"/>
        <c:auto val="1"/>
        <c:lblAlgn val="ctr"/>
        <c:lblOffset val="100"/>
      </c:catAx>
      <c:valAx>
        <c:axId val="36614528"/>
        <c:scaling>
          <c:orientation val="minMax"/>
        </c:scaling>
        <c:axPos val="l"/>
        <c:majorGridlines/>
        <c:numFmt formatCode="0.00" sourceLinked="1"/>
        <c:tickLblPos val="nextTo"/>
        <c:crossAx val="36493952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Le mie performance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'Le mie performance'!$I$1</c:f>
              <c:strCache>
                <c:ptCount val="1"/>
                <c:pt idx="0">
                  <c:v>Media</c:v>
                </c:pt>
              </c:strCache>
            </c:strRef>
          </c:tx>
          <c:dPt>
            <c:idx val="4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'Le mie performance'!$A$2:$A$6</c:f>
              <c:strCache>
                <c:ptCount val="5"/>
                <c:pt idx="0">
                  <c:v>Ritengo di essere valutato sulla base di elementi importanti del mio lavoro</c:v>
                </c:pt>
                <c:pt idx="1">
                  <c:v>Sono chiari gli obiettivi e i risultati attesi dall’amministrazione con riguardo al mio lavoro</c:v>
                </c:pt>
                <c:pt idx="2">
                  <c:v>Sono correttamente informato sulla valutazione del mio lavoro</c:v>
                </c:pt>
                <c:pt idx="3">
                  <c:v>Sono correttamente informato su come migliorare i miei risultati</c:v>
                </c:pt>
                <c:pt idx="4">
                  <c:v>Media dell'ambito</c:v>
                </c:pt>
              </c:strCache>
            </c:strRef>
          </c:cat>
          <c:val>
            <c:numRef>
              <c:f>'Le mie performance'!$I$2:$I$6</c:f>
              <c:numCache>
                <c:formatCode>General</c:formatCode>
                <c:ptCount val="5"/>
                <c:pt idx="0">
                  <c:v>2.72</c:v>
                </c:pt>
                <c:pt idx="1">
                  <c:v>2.96</c:v>
                </c:pt>
                <c:pt idx="2">
                  <c:v>2.68</c:v>
                </c:pt>
                <c:pt idx="3">
                  <c:v>2.52</c:v>
                </c:pt>
                <c:pt idx="4">
                  <c:v>2.72</c:v>
                </c:pt>
              </c:numCache>
            </c:numRef>
          </c:val>
        </c:ser>
        <c:dLbls>
          <c:showVal val="1"/>
        </c:dLbls>
        <c:axId val="38572416"/>
        <c:axId val="38573952"/>
      </c:barChart>
      <c:catAx>
        <c:axId val="38572416"/>
        <c:scaling>
          <c:orientation val="minMax"/>
        </c:scaling>
        <c:axPos val="b"/>
        <c:tickLblPos val="nextTo"/>
        <c:crossAx val="38573952"/>
        <c:crosses val="autoZero"/>
        <c:auto val="1"/>
        <c:lblAlgn val="ctr"/>
        <c:lblOffset val="100"/>
      </c:catAx>
      <c:valAx>
        <c:axId val="38573952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857241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Il</a:t>
            </a:r>
            <a:r>
              <a:rPr lang="en-US" baseline="0"/>
              <a:t> funzionamento del sistema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funzionamento del sistema'!$I$1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funzionamento del sistema'!$A$2:$A$7</c:f>
              <c:strCache>
                <c:ptCount val="6"/>
                <c:pt idx="0">
                  <c:v>Sono sufficientemente coinvolto nel definire gli obiettivi e i risultati attesi dal mio lavoro</c:v>
                </c:pt>
                <c:pt idx="1">
                  <c:v>Sono adeguatamente tutelato se non sono d’accordo con il mio valutatore sulla valutazione della mia performance</c:v>
                </c:pt>
                <c:pt idx="2">
                  <c:v>I risultati della valutazione mi aiutano veramente a migliorare la mia performance</c:v>
                </c:pt>
                <c:pt idx="3">
                  <c:v>La mia amministrazione premia le persone capaci e che si impegnano</c:v>
                </c:pt>
                <c:pt idx="4">
                  <c:v>Il sistema di misurazione e valutazione della performance è stato adeguatamente illustrato al personale</c:v>
                </c:pt>
                <c:pt idx="5">
                  <c:v>Media dell'ambito</c:v>
                </c:pt>
              </c:strCache>
            </c:strRef>
          </c:cat>
          <c:val>
            <c:numRef>
              <c:f>'Il funzionamento del sistema'!$I$2:$I$7</c:f>
              <c:numCache>
                <c:formatCode>General</c:formatCode>
                <c:ptCount val="6"/>
                <c:pt idx="0">
                  <c:v>2.96</c:v>
                </c:pt>
                <c:pt idx="1">
                  <c:v>2.79</c:v>
                </c:pt>
                <c:pt idx="2">
                  <c:v>2.56</c:v>
                </c:pt>
                <c:pt idx="3">
                  <c:v>3.16</c:v>
                </c:pt>
                <c:pt idx="4">
                  <c:v>2.08</c:v>
                </c:pt>
                <c:pt idx="5">
                  <c:v>2.71</c:v>
                </c:pt>
              </c:numCache>
            </c:numRef>
          </c:val>
        </c:ser>
        <c:dLbls>
          <c:showVal val="1"/>
        </c:dLbls>
        <c:axId val="38447360"/>
        <c:axId val="38453248"/>
      </c:barChart>
      <c:catAx>
        <c:axId val="38447360"/>
        <c:scaling>
          <c:orientation val="minMax"/>
        </c:scaling>
        <c:axPos val="b"/>
        <c:tickLblPos val="nextTo"/>
        <c:crossAx val="38453248"/>
        <c:crosses val="autoZero"/>
        <c:auto val="1"/>
        <c:lblAlgn val="ctr"/>
        <c:lblOffset val="100"/>
      </c:catAx>
      <c:valAx>
        <c:axId val="38453248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8447360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Il mio capo e la mia crescita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mio capo e la mia crescita'!$I$1</c:f>
              <c:strCache>
                <c:ptCount val="1"/>
                <c:pt idx="0">
                  <c:v>Media</c:v>
                </c:pt>
              </c:strCache>
            </c:strRef>
          </c:tx>
          <c:dPt>
            <c:idx val="5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mio capo e la mia crescita'!$A$2:$A$7</c:f>
              <c:strCache>
                <c:ptCount val="6"/>
                <c:pt idx="0">
                  <c:v>Mi aiuta a capire come posso raggiungere i miei obiettivi</c:v>
                </c:pt>
                <c:pt idx="1">
                  <c:v>Riesce a motivarmi a dare il massimo nel mio lavoro</c:v>
                </c:pt>
                <c:pt idx="2">
                  <c:v>È sensibile ai miei bisogni personali</c:v>
                </c:pt>
                <c:pt idx="3">
                  <c:v>Riconosce quando svolgo bene il mio lavoro </c:v>
                </c:pt>
                <c:pt idx="4">
                  <c:v>Mi ascolta ed è disponibile a prendere in considerazione le mie proposte</c:v>
                </c:pt>
                <c:pt idx="5">
                  <c:v>Media dell'ambito</c:v>
                </c:pt>
              </c:strCache>
            </c:strRef>
          </c:cat>
          <c:val>
            <c:numRef>
              <c:f>'Il mio capo e la mia crescita'!$I$2:$I$7</c:f>
              <c:numCache>
                <c:formatCode>General</c:formatCode>
                <c:ptCount val="6"/>
                <c:pt idx="0">
                  <c:v>3.21</c:v>
                </c:pt>
                <c:pt idx="1">
                  <c:v>3.67</c:v>
                </c:pt>
                <c:pt idx="2">
                  <c:v>4.29</c:v>
                </c:pt>
                <c:pt idx="3">
                  <c:v>4.29</c:v>
                </c:pt>
                <c:pt idx="4">
                  <c:v>4.33</c:v>
                </c:pt>
                <c:pt idx="5">
                  <c:v>3.96</c:v>
                </c:pt>
              </c:numCache>
            </c:numRef>
          </c:val>
        </c:ser>
        <c:dLbls>
          <c:showVal val="1"/>
        </c:dLbls>
        <c:axId val="38613376"/>
        <c:axId val="38614912"/>
      </c:barChart>
      <c:catAx>
        <c:axId val="38613376"/>
        <c:scaling>
          <c:orientation val="minMax"/>
        </c:scaling>
        <c:axPos val="b"/>
        <c:tickLblPos val="nextTo"/>
        <c:crossAx val="38614912"/>
        <c:crosses val="autoZero"/>
        <c:auto val="1"/>
        <c:lblAlgn val="ctr"/>
        <c:lblOffset val="100"/>
      </c:catAx>
      <c:valAx>
        <c:axId val="38614912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861337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en-US"/>
              <a:t>Il mio capo e l'equità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'Il mio capo e l''equità'!$I$1</c:f>
              <c:strCache>
                <c:ptCount val="1"/>
                <c:pt idx="0">
                  <c:v>Media</c:v>
                </c:pt>
              </c:strCache>
            </c:strRef>
          </c:tx>
          <c:dPt>
            <c:idx val="4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'Il mio capo e l''equità'!$A$2:$A$6</c:f>
              <c:strCache>
                <c:ptCount val="5"/>
                <c:pt idx="0">
                  <c:v>Agisce con equità, in base alla mia percezione</c:v>
                </c:pt>
                <c:pt idx="1">
                  <c:v>Agisce con equità, secondo la percezione dei miei colleghi di lavoro</c:v>
                </c:pt>
                <c:pt idx="2">
                  <c:v>Gestisce efficacemente problemi, criticità e conflitti</c:v>
                </c:pt>
                <c:pt idx="3">
                  <c:v>Stimo il mio capo e lo considero una persona competente e di valore</c:v>
                </c:pt>
                <c:pt idx="4">
                  <c:v>Media dell'ambito</c:v>
                </c:pt>
              </c:strCache>
            </c:strRef>
          </c:cat>
          <c:val>
            <c:numRef>
              <c:f>'Il mio capo e l''equità'!$I$2:$I$6</c:f>
              <c:numCache>
                <c:formatCode>General</c:formatCode>
                <c:ptCount val="5"/>
                <c:pt idx="0">
                  <c:v>4.29</c:v>
                </c:pt>
                <c:pt idx="1">
                  <c:v>4.25</c:v>
                </c:pt>
                <c:pt idx="2">
                  <c:v>3.71</c:v>
                </c:pt>
                <c:pt idx="3">
                  <c:v>4.4800000000000004</c:v>
                </c:pt>
                <c:pt idx="4">
                  <c:v>4.18</c:v>
                </c:pt>
              </c:numCache>
            </c:numRef>
          </c:val>
        </c:ser>
        <c:dLbls>
          <c:showVal val="1"/>
        </c:dLbls>
        <c:axId val="37447936"/>
        <c:axId val="37453824"/>
      </c:barChart>
      <c:catAx>
        <c:axId val="37447936"/>
        <c:scaling>
          <c:orientation val="minMax"/>
        </c:scaling>
        <c:axPos val="b"/>
        <c:tickLblPos val="nextTo"/>
        <c:crossAx val="37453824"/>
        <c:crosses val="autoZero"/>
        <c:auto val="1"/>
        <c:lblAlgn val="ctr"/>
        <c:lblOffset val="100"/>
      </c:catAx>
      <c:valAx>
        <c:axId val="37453824"/>
        <c:scaling>
          <c:orientation val="minMax"/>
          <c:max val="6"/>
        </c:scaling>
        <c:axPos val="l"/>
        <c:majorGridlines/>
        <c:numFmt formatCode="General" sourceLinked="1"/>
        <c:tickLblPos val="nextTo"/>
        <c:crossAx val="3744793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Grado di condivisione del sistema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2013'!$B$1</c:f>
              <c:strCache>
                <c:ptCount val="1"/>
                <c:pt idx="0">
                  <c:v>Anno 2013</c:v>
                </c:pt>
              </c:strCache>
            </c:strRef>
          </c:tx>
          <c:spPr>
            <a:solidFill>
              <a:schemeClr val="accent6"/>
            </a:solidFill>
          </c:spPr>
          <c:cat>
            <c:strRef>
              <c:f>'Indagini 2013'!$A$11:$A$13</c:f>
              <c:strCache>
                <c:ptCount val="3"/>
                <c:pt idx="0">
                  <c:v>La mia organizzazione</c:v>
                </c:pt>
                <c:pt idx="1">
                  <c:v>Le mie performance</c:v>
                </c:pt>
                <c:pt idx="2">
                  <c:v>Il funzionamento del sistema</c:v>
                </c:pt>
              </c:strCache>
            </c:strRef>
          </c:cat>
          <c:val>
            <c:numRef>
              <c:f>'Indagini 2013'!$B$11:$B$13</c:f>
              <c:numCache>
                <c:formatCode>0.00</c:formatCode>
                <c:ptCount val="3"/>
                <c:pt idx="0">
                  <c:v>2.96</c:v>
                </c:pt>
                <c:pt idx="1">
                  <c:v>2.72</c:v>
                </c:pt>
                <c:pt idx="2">
                  <c:v>2.71</c:v>
                </c:pt>
              </c:numCache>
            </c:numRef>
          </c:val>
        </c:ser>
        <c:axId val="36683776"/>
        <c:axId val="36685312"/>
      </c:barChart>
      <c:catAx>
        <c:axId val="36683776"/>
        <c:scaling>
          <c:orientation val="minMax"/>
        </c:scaling>
        <c:axPos val="b"/>
        <c:tickLblPos val="nextTo"/>
        <c:crossAx val="36685312"/>
        <c:crosses val="autoZero"/>
        <c:auto val="1"/>
        <c:lblAlgn val="ctr"/>
        <c:lblOffset val="100"/>
      </c:catAx>
      <c:valAx>
        <c:axId val="36685312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6683776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Valutazione del superiore</a:t>
            </a:r>
            <a:r>
              <a:rPr lang="it-IT" baseline="0"/>
              <a:t> gerarchico</a:t>
            </a:r>
            <a:endParaRPr lang="it-I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2013'!$B$1</c:f>
              <c:strCache>
                <c:ptCount val="1"/>
                <c:pt idx="0">
                  <c:v>Anno 2013</c:v>
                </c:pt>
              </c:strCache>
            </c:strRef>
          </c:tx>
          <c:cat>
            <c:strRef>
              <c:f>'Indagini 2013'!$A$14:$A$15</c:f>
              <c:strCache>
                <c:ptCount val="2"/>
                <c:pt idx="0">
                  <c:v>Il mio capo e la mia crescita</c:v>
                </c:pt>
                <c:pt idx="1">
                  <c:v>Il mio capo e l’equità</c:v>
                </c:pt>
              </c:strCache>
            </c:strRef>
          </c:cat>
          <c:val>
            <c:numRef>
              <c:f>'Indagini 2013'!$B$14:$B$15</c:f>
              <c:numCache>
                <c:formatCode>0.00</c:formatCode>
                <c:ptCount val="2"/>
                <c:pt idx="0">
                  <c:v>3.96</c:v>
                </c:pt>
                <c:pt idx="1">
                  <c:v>4.18</c:v>
                </c:pt>
              </c:numCache>
            </c:numRef>
          </c:val>
        </c:ser>
        <c:axId val="36664448"/>
        <c:axId val="36665984"/>
      </c:barChart>
      <c:catAx>
        <c:axId val="36664448"/>
        <c:scaling>
          <c:orientation val="minMax"/>
        </c:scaling>
        <c:axPos val="b"/>
        <c:tickLblPos val="nextTo"/>
        <c:crossAx val="36665984"/>
        <c:crosses val="autoZero"/>
        <c:auto val="1"/>
        <c:lblAlgn val="ctr"/>
        <c:lblOffset val="100"/>
      </c:catAx>
      <c:valAx>
        <c:axId val="36665984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6664448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Sintesi delle indagini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'Sintesi generali 2012 vs 2013'!$B$1</c:f>
              <c:strCache>
                <c:ptCount val="1"/>
                <c:pt idx="0">
                  <c:v>Anno 2012</c:v>
                </c:pt>
              </c:strCache>
            </c:strRef>
          </c:tx>
          <c:dLbls>
            <c:dLblPos val="inEnd"/>
            <c:showVal val="1"/>
          </c:dLbls>
          <c:cat>
            <c:strRef>
              <c:f>'Sintesi generali 2012 vs 2013'!$A$2:$A$5</c:f>
              <c:strCache>
                <c:ptCount val="4"/>
                <c:pt idx="0">
                  <c:v>Benessere Organizzativo</c:v>
                </c:pt>
                <c:pt idx="1">
                  <c:v>Grado di condivisione del sistema di misurazione</c:v>
                </c:pt>
                <c:pt idx="2">
                  <c:v>Valutazione del superiore gerarchico</c:v>
                </c:pt>
                <c:pt idx="3">
                  <c:v>Indagine complessiva</c:v>
                </c:pt>
              </c:strCache>
            </c:strRef>
          </c:cat>
          <c:val>
            <c:numRef>
              <c:f>'Sintesi generali 2012 vs 2013'!$B$2:$B$5</c:f>
              <c:numCache>
                <c:formatCode>0.00</c:formatCode>
                <c:ptCount val="4"/>
                <c:pt idx="0">
                  <c:v>3.72</c:v>
                </c:pt>
                <c:pt idx="1">
                  <c:v>2.42</c:v>
                </c:pt>
                <c:pt idx="2">
                  <c:v>3.68</c:v>
                </c:pt>
                <c:pt idx="3">
                  <c:v>3.54</c:v>
                </c:pt>
              </c:numCache>
            </c:numRef>
          </c:val>
        </c:ser>
        <c:ser>
          <c:idx val="1"/>
          <c:order val="1"/>
          <c:tx>
            <c:strRef>
              <c:f>'Sintesi generali 2012 vs 2013'!$C$1</c:f>
              <c:strCache>
                <c:ptCount val="1"/>
                <c:pt idx="0">
                  <c:v>Anno 2013</c:v>
                </c:pt>
              </c:strCache>
            </c:strRef>
          </c:tx>
          <c:dLbls>
            <c:dLblPos val="inEnd"/>
            <c:showVal val="1"/>
          </c:dLbls>
          <c:cat>
            <c:strRef>
              <c:f>'Sintesi generali 2012 vs 2013'!$A$2:$A$5</c:f>
              <c:strCache>
                <c:ptCount val="4"/>
                <c:pt idx="0">
                  <c:v>Benessere Organizzativo</c:v>
                </c:pt>
                <c:pt idx="1">
                  <c:v>Grado di condivisione del sistema di misurazione</c:v>
                </c:pt>
                <c:pt idx="2">
                  <c:v>Valutazione del superiore gerarchico</c:v>
                </c:pt>
                <c:pt idx="3">
                  <c:v>Indagine complessiva</c:v>
                </c:pt>
              </c:strCache>
            </c:strRef>
          </c:cat>
          <c:val>
            <c:numRef>
              <c:f>'Sintesi generali 2012 vs 2013'!$C$2:$C$5</c:f>
              <c:numCache>
                <c:formatCode>0.00</c:formatCode>
                <c:ptCount val="4"/>
                <c:pt idx="0">
                  <c:v>4.08</c:v>
                </c:pt>
                <c:pt idx="1">
                  <c:v>2.79</c:v>
                </c:pt>
                <c:pt idx="2">
                  <c:v>4.0599999999999996</c:v>
                </c:pt>
                <c:pt idx="3">
                  <c:v>3.86</c:v>
                </c:pt>
              </c:numCache>
            </c:numRef>
          </c:val>
        </c:ser>
        <c:dLbls>
          <c:showVal val="1"/>
        </c:dLbls>
        <c:axId val="37273600"/>
        <c:axId val="37275136"/>
      </c:barChart>
      <c:catAx>
        <c:axId val="37273600"/>
        <c:scaling>
          <c:orientation val="minMax"/>
        </c:scaling>
        <c:axPos val="b"/>
        <c:tickLblPos val="nextTo"/>
        <c:crossAx val="37275136"/>
        <c:crosses val="autoZero"/>
        <c:auto val="1"/>
        <c:lblAlgn val="ctr"/>
        <c:lblOffset val="100"/>
      </c:catAx>
      <c:valAx>
        <c:axId val="37275136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72736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Benessere organizzativo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2012 vs 2013'!$B$1</c:f>
              <c:strCache>
                <c:ptCount val="1"/>
                <c:pt idx="0">
                  <c:v>Anno 2012</c:v>
                </c:pt>
              </c:strCache>
            </c:strRef>
          </c:tx>
          <c:cat>
            <c:strRef>
              <c:f>'Indagini 2012 vs 2013'!$A$2:$A$10</c:f>
              <c:strCache>
                <c:ptCount val="9"/>
                <c:pt idx="0">
                  <c:v>Sicurezza e salute sul luogo di lavoro e stress lavoro correlato</c:v>
                </c:pt>
                <c:pt idx="1">
                  <c:v>Le discriminazioni</c:v>
                </c:pt>
                <c:pt idx="2">
                  <c:v>L’equità nella mia amministrazione</c:v>
                </c:pt>
                <c:pt idx="3">
                  <c:v>Carriera e sviluppo professionale</c:v>
                </c:pt>
                <c:pt idx="4">
                  <c:v>Il mio lavoro</c:v>
                </c:pt>
                <c:pt idx="5">
                  <c:v>I miei colleghi</c:v>
                </c:pt>
                <c:pt idx="6">
                  <c:v>Il contesto del mio lavoro</c:v>
                </c:pt>
                <c:pt idx="7">
                  <c:v>Il senso di appartenenza</c:v>
                </c:pt>
                <c:pt idx="8">
                  <c:v>L’immagine della mia amministrazione</c:v>
                </c:pt>
              </c:strCache>
            </c:strRef>
          </c:cat>
          <c:val>
            <c:numRef>
              <c:f>'Indagini 2012 vs 2013'!$B$2:$B$10</c:f>
              <c:numCache>
                <c:formatCode>0.00</c:formatCode>
                <c:ptCount val="9"/>
                <c:pt idx="0">
                  <c:v>3.81</c:v>
                </c:pt>
                <c:pt idx="1">
                  <c:v>4.74</c:v>
                </c:pt>
                <c:pt idx="2">
                  <c:v>3.36</c:v>
                </c:pt>
                <c:pt idx="3">
                  <c:v>2.4700000000000002</c:v>
                </c:pt>
                <c:pt idx="4">
                  <c:v>3.57</c:v>
                </c:pt>
                <c:pt idx="5">
                  <c:v>4.4400000000000004</c:v>
                </c:pt>
                <c:pt idx="6">
                  <c:v>2.34</c:v>
                </c:pt>
                <c:pt idx="7">
                  <c:v>3.99</c:v>
                </c:pt>
                <c:pt idx="8">
                  <c:v>3.15</c:v>
                </c:pt>
              </c:numCache>
            </c:numRef>
          </c:val>
        </c:ser>
        <c:ser>
          <c:idx val="1"/>
          <c:order val="1"/>
          <c:tx>
            <c:strRef>
              <c:f>'Indagini 2012 vs 2013'!$C$1</c:f>
              <c:strCache>
                <c:ptCount val="1"/>
                <c:pt idx="0">
                  <c:v>Anno 2013</c:v>
                </c:pt>
              </c:strCache>
            </c:strRef>
          </c:tx>
          <c:cat>
            <c:strRef>
              <c:f>'Indagini 2012 vs 2013'!$A$2:$A$10</c:f>
              <c:strCache>
                <c:ptCount val="9"/>
                <c:pt idx="0">
                  <c:v>Sicurezza e salute sul luogo di lavoro e stress lavoro correlato</c:v>
                </c:pt>
                <c:pt idx="1">
                  <c:v>Le discriminazioni</c:v>
                </c:pt>
                <c:pt idx="2">
                  <c:v>L’equità nella mia amministrazione</c:v>
                </c:pt>
                <c:pt idx="3">
                  <c:v>Carriera e sviluppo professionale</c:v>
                </c:pt>
                <c:pt idx="4">
                  <c:v>Il mio lavoro</c:v>
                </c:pt>
                <c:pt idx="5">
                  <c:v>I miei colleghi</c:v>
                </c:pt>
                <c:pt idx="6">
                  <c:v>Il contesto del mio lavoro</c:v>
                </c:pt>
                <c:pt idx="7">
                  <c:v>Il senso di appartenenza</c:v>
                </c:pt>
                <c:pt idx="8">
                  <c:v>L’immagine della mia amministrazione</c:v>
                </c:pt>
              </c:strCache>
            </c:strRef>
          </c:cat>
          <c:val>
            <c:numRef>
              <c:f>'Indagini 2012 vs 2013'!$C$2:$C$10</c:f>
              <c:numCache>
                <c:formatCode>0.00</c:formatCode>
                <c:ptCount val="9"/>
                <c:pt idx="0">
                  <c:v>4.1911111111111108</c:v>
                </c:pt>
                <c:pt idx="1">
                  <c:v>5.34</c:v>
                </c:pt>
                <c:pt idx="2">
                  <c:v>3.1680000000000001</c:v>
                </c:pt>
                <c:pt idx="3">
                  <c:v>2.52</c:v>
                </c:pt>
                <c:pt idx="4">
                  <c:v>3.98</c:v>
                </c:pt>
                <c:pt idx="5">
                  <c:v>4.46</c:v>
                </c:pt>
                <c:pt idx="6">
                  <c:v>2.54</c:v>
                </c:pt>
                <c:pt idx="7">
                  <c:v>4.2300000000000004</c:v>
                </c:pt>
                <c:pt idx="8">
                  <c:v>3.55</c:v>
                </c:pt>
              </c:numCache>
            </c:numRef>
          </c:val>
        </c:ser>
        <c:axId val="37300864"/>
        <c:axId val="37310848"/>
      </c:barChart>
      <c:catAx>
        <c:axId val="37300864"/>
        <c:scaling>
          <c:orientation val="minMax"/>
        </c:scaling>
        <c:axPos val="b"/>
        <c:tickLblPos val="nextTo"/>
        <c:crossAx val="37310848"/>
        <c:crosses val="autoZero"/>
        <c:auto val="1"/>
        <c:lblAlgn val="ctr"/>
        <c:lblOffset val="100"/>
      </c:catAx>
      <c:valAx>
        <c:axId val="37310848"/>
        <c:scaling>
          <c:orientation val="minMax"/>
        </c:scaling>
        <c:axPos val="l"/>
        <c:majorGridlines/>
        <c:numFmt formatCode="0.00" sourceLinked="1"/>
        <c:tickLblPos val="nextTo"/>
        <c:crossAx val="3730086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Grado di condivisione del sistema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2012 vs 2013'!$B$1</c:f>
              <c:strCache>
                <c:ptCount val="1"/>
                <c:pt idx="0">
                  <c:v>Anno 2012</c:v>
                </c:pt>
              </c:strCache>
            </c:strRef>
          </c:tx>
          <c:dLbls>
            <c:dLblPos val="inEnd"/>
            <c:showVal val="1"/>
          </c:dLbls>
          <c:cat>
            <c:strRef>
              <c:f>'Indagini 2012 vs 2013'!$A$11:$A$13</c:f>
              <c:strCache>
                <c:ptCount val="3"/>
                <c:pt idx="0">
                  <c:v>La mia organizzazione</c:v>
                </c:pt>
                <c:pt idx="1">
                  <c:v>Le mie performance</c:v>
                </c:pt>
                <c:pt idx="2">
                  <c:v>Il funzionamento del sistema</c:v>
                </c:pt>
              </c:strCache>
            </c:strRef>
          </c:cat>
          <c:val>
            <c:numRef>
              <c:f>'Indagini 2012 vs 2013'!$B$11:$B$13</c:f>
              <c:numCache>
                <c:formatCode>0.00</c:formatCode>
                <c:ptCount val="3"/>
                <c:pt idx="0">
                  <c:v>2.8</c:v>
                </c:pt>
                <c:pt idx="1">
                  <c:v>2.25</c:v>
                </c:pt>
                <c:pt idx="2">
                  <c:v>2.37</c:v>
                </c:pt>
              </c:numCache>
            </c:numRef>
          </c:val>
        </c:ser>
        <c:ser>
          <c:idx val="1"/>
          <c:order val="1"/>
          <c:tx>
            <c:strRef>
              <c:f>'Indagini 2012 vs 2013'!$C$1</c:f>
              <c:strCache>
                <c:ptCount val="1"/>
                <c:pt idx="0">
                  <c:v>Anno 2013</c:v>
                </c:pt>
              </c:strCache>
            </c:strRef>
          </c:tx>
          <c:dLbls>
            <c:dLblPos val="inEnd"/>
            <c:showVal val="1"/>
          </c:dLbls>
          <c:cat>
            <c:strRef>
              <c:f>'Indagini 2012 vs 2013'!$A$11:$A$13</c:f>
              <c:strCache>
                <c:ptCount val="3"/>
                <c:pt idx="0">
                  <c:v>La mia organizzazione</c:v>
                </c:pt>
                <c:pt idx="1">
                  <c:v>Le mie performance</c:v>
                </c:pt>
                <c:pt idx="2">
                  <c:v>Il funzionamento del sistema</c:v>
                </c:pt>
              </c:strCache>
            </c:strRef>
          </c:cat>
          <c:val>
            <c:numRef>
              <c:f>'Indagini 2012 vs 2013'!$C$11:$C$13</c:f>
              <c:numCache>
                <c:formatCode>0.00</c:formatCode>
                <c:ptCount val="3"/>
                <c:pt idx="0">
                  <c:v>2.96</c:v>
                </c:pt>
                <c:pt idx="1">
                  <c:v>2.72</c:v>
                </c:pt>
                <c:pt idx="2">
                  <c:v>2.71</c:v>
                </c:pt>
              </c:numCache>
            </c:numRef>
          </c:val>
        </c:ser>
        <c:dLbls>
          <c:showVal val="1"/>
        </c:dLbls>
        <c:axId val="37340672"/>
        <c:axId val="37342208"/>
      </c:barChart>
      <c:catAx>
        <c:axId val="37340672"/>
        <c:scaling>
          <c:orientation val="minMax"/>
        </c:scaling>
        <c:axPos val="b"/>
        <c:tickLblPos val="nextTo"/>
        <c:crossAx val="37342208"/>
        <c:crosses val="autoZero"/>
        <c:auto val="1"/>
        <c:lblAlgn val="ctr"/>
        <c:lblOffset val="100"/>
      </c:catAx>
      <c:valAx>
        <c:axId val="37342208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73406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Valutazione del superiore</a:t>
            </a:r>
            <a:r>
              <a:rPr lang="it-IT" baseline="0"/>
              <a:t> gerarchico</a:t>
            </a:r>
            <a:endParaRPr lang="it-IT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'Indagini 2012 vs 2013'!$B$1</c:f>
              <c:strCache>
                <c:ptCount val="1"/>
                <c:pt idx="0">
                  <c:v>Anno 2012</c:v>
                </c:pt>
              </c:strCache>
            </c:strRef>
          </c:tx>
          <c:dLbls>
            <c:dLblPos val="inEnd"/>
            <c:showVal val="1"/>
          </c:dLbls>
          <c:cat>
            <c:strRef>
              <c:f>'Indagini 2012 vs 2013'!$A$14:$A$15</c:f>
              <c:strCache>
                <c:ptCount val="2"/>
                <c:pt idx="0">
                  <c:v>Il mio capo e la mia crescita</c:v>
                </c:pt>
                <c:pt idx="1">
                  <c:v>Il mio capo e l’equità</c:v>
                </c:pt>
              </c:strCache>
            </c:strRef>
          </c:cat>
          <c:val>
            <c:numRef>
              <c:f>'Indagini 2012 vs 2013'!$B$14:$B$15</c:f>
              <c:numCache>
                <c:formatCode>0.00</c:formatCode>
                <c:ptCount val="2"/>
                <c:pt idx="0">
                  <c:v>3.63</c:v>
                </c:pt>
                <c:pt idx="1">
                  <c:v>3.74</c:v>
                </c:pt>
              </c:numCache>
            </c:numRef>
          </c:val>
        </c:ser>
        <c:ser>
          <c:idx val="1"/>
          <c:order val="1"/>
          <c:tx>
            <c:strRef>
              <c:f>'Indagini 2012 vs 2013'!$C$1</c:f>
              <c:strCache>
                <c:ptCount val="1"/>
                <c:pt idx="0">
                  <c:v>Anno 2013</c:v>
                </c:pt>
              </c:strCache>
            </c:strRef>
          </c:tx>
          <c:dLbls>
            <c:dLblPos val="inEnd"/>
            <c:showVal val="1"/>
          </c:dLbls>
          <c:cat>
            <c:strRef>
              <c:f>'Indagini 2012 vs 2013'!$A$14:$A$15</c:f>
              <c:strCache>
                <c:ptCount val="2"/>
                <c:pt idx="0">
                  <c:v>Il mio capo e la mia crescita</c:v>
                </c:pt>
                <c:pt idx="1">
                  <c:v>Il mio capo e l’equità</c:v>
                </c:pt>
              </c:strCache>
            </c:strRef>
          </c:cat>
          <c:val>
            <c:numRef>
              <c:f>'Indagini 2012 vs 2013'!$C$14:$C$15</c:f>
              <c:numCache>
                <c:formatCode>0.00</c:formatCode>
                <c:ptCount val="2"/>
                <c:pt idx="0">
                  <c:v>3.96</c:v>
                </c:pt>
                <c:pt idx="1">
                  <c:v>4.18</c:v>
                </c:pt>
              </c:numCache>
            </c:numRef>
          </c:val>
        </c:ser>
        <c:dLbls>
          <c:showVal val="1"/>
        </c:dLbls>
        <c:axId val="37200256"/>
        <c:axId val="37201792"/>
      </c:barChart>
      <c:catAx>
        <c:axId val="37200256"/>
        <c:scaling>
          <c:orientation val="minMax"/>
        </c:scaling>
        <c:axPos val="b"/>
        <c:tickLblPos val="nextTo"/>
        <c:crossAx val="37201792"/>
        <c:crosses val="autoZero"/>
        <c:auto val="1"/>
        <c:lblAlgn val="ctr"/>
        <c:lblOffset val="100"/>
      </c:catAx>
      <c:valAx>
        <c:axId val="37201792"/>
        <c:scaling>
          <c:orientation val="minMax"/>
          <c:max val="6"/>
        </c:scaling>
        <c:axPos val="l"/>
        <c:majorGridlines/>
        <c:numFmt formatCode="0.00" sourceLinked="1"/>
        <c:tickLblPos val="nextTo"/>
        <c:crossAx val="372002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AMBITO</a:t>
            </a:r>
          </a:p>
          <a:p>
            <a:pPr>
              <a:defRPr/>
            </a:pPr>
            <a:r>
              <a:rPr lang="it-IT" sz="1800" b="1" i="0" u="none" strike="noStrike" baseline="0">
                <a:effectLst/>
              </a:rPr>
              <a:t>Sicurezza e salute sul luogo di lavoro e stress lavoro correlato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'Ambito Sicurezza'!$I$1</c:f>
              <c:strCache>
                <c:ptCount val="1"/>
                <c:pt idx="0">
                  <c:v>Media</c:v>
                </c:pt>
              </c:strCache>
            </c:strRef>
          </c:tx>
          <c:dPt>
            <c:idx val="9"/>
            <c:spPr>
              <a:solidFill>
                <a:schemeClr val="accent2"/>
              </a:solidFill>
            </c:spPr>
          </c:dPt>
          <c:dLbls>
            <c:dLblPos val="inEnd"/>
            <c:showVal val="1"/>
          </c:dLbls>
          <c:cat>
            <c:strRef>
              <c:f>'Ambito Sicurezza'!$A$2:$A$11</c:f>
              <c:strCache>
                <c:ptCount val="10"/>
                <c:pt idx="0">
                  <c:v>Il mio luogo di lavoro è sicuro</c:v>
                </c:pt>
                <c:pt idx="1">
                  <c:v>Ho ricevuto informazione e formazione</c:v>
                </c:pt>
                <c:pt idx="2">
                  <c:v>Le caratteristiche del mio luogo di lavoro sono soddisfacenti</c:v>
                </c:pt>
                <c:pt idx="3">
                  <c:v>Ho subito atti di mobbing </c:v>
                </c:pt>
                <c:pt idx="4">
                  <c:v>Sono soggetto/aa molestie sotto forma di parole o comportamenti</c:v>
                </c:pt>
                <c:pt idx="5">
                  <c:v>Sul mio luogo di lavoro è rispettato il divieto di fumare</c:v>
                </c:pt>
                <c:pt idx="6">
                  <c:v>Ho la possibilità di prendere sufficienti pause </c:v>
                </c:pt>
                <c:pt idx="7">
                  <c:v>Posso svolgere il mio lavoro con ritmi sostenibili</c:v>
                </c:pt>
                <c:pt idx="8">
                  <c:v>Avverto situazioni di malessere o disturbi legati allo svolgimento del mio lavoro quotidiano</c:v>
                </c:pt>
                <c:pt idx="9">
                  <c:v>Media dell'ambito</c:v>
                </c:pt>
              </c:strCache>
            </c:strRef>
          </c:cat>
          <c:val>
            <c:numRef>
              <c:f>'Ambito Sicurezza'!$I$2:$I$11</c:f>
              <c:numCache>
                <c:formatCode>0.00</c:formatCode>
                <c:ptCount val="10"/>
                <c:pt idx="0">
                  <c:v>4.28</c:v>
                </c:pt>
                <c:pt idx="1">
                  <c:v>1.56</c:v>
                </c:pt>
                <c:pt idx="2">
                  <c:v>4.08</c:v>
                </c:pt>
                <c:pt idx="3">
                  <c:v>5.28</c:v>
                </c:pt>
                <c:pt idx="4">
                  <c:v>5.2</c:v>
                </c:pt>
                <c:pt idx="5">
                  <c:v>4.6399999999999997</c:v>
                </c:pt>
                <c:pt idx="6">
                  <c:v>4.3600000000000003</c:v>
                </c:pt>
                <c:pt idx="7">
                  <c:v>3.72</c:v>
                </c:pt>
                <c:pt idx="8">
                  <c:v>4.5999999999999996</c:v>
                </c:pt>
                <c:pt idx="9">
                  <c:v>4.1911111111111108</c:v>
                </c:pt>
              </c:numCache>
            </c:numRef>
          </c:val>
        </c:ser>
        <c:dLbls>
          <c:showVal val="1"/>
        </c:dLbls>
        <c:axId val="37517952"/>
        <c:axId val="37355904"/>
      </c:barChart>
      <c:catAx>
        <c:axId val="37517952"/>
        <c:scaling>
          <c:orientation val="minMax"/>
        </c:scaling>
        <c:axPos val="b"/>
        <c:tickLblPos val="nextTo"/>
        <c:crossAx val="37355904"/>
        <c:crosses val="autoZero"/>
        <c:auto val="1"/>
        <c:lblAlgn val="ctr"/>
        <c:lblOffset val="100"/>
      </c:catAx>
      <c:valAx>
        <c:axId val="37355904"/>
        <c:scaling>
          <c:orientation val="minMax"/>
        </c:scaling>
        <c:axPos val="l"/>
        <c:majorGridlines/>
        <c:numFmt formatCode="0.00" sourceLinked="1"/>
        <c:tickLblPos val="nextTo"/>
        <c:crossAx val="37517952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8</xdr:row>
      <xdr:rowOff>163830</xdr:rowOff>
    </xdr:from>
    <xdr:to>
      <xdr:col>9</xdr:col>
      <xdr:colOff>220980</xdr:colOff>
      <xdr:row>23</xdr:row>
      <xdr:rowOff>163830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0.05203</cdr:x>
      <cdr:y>0.3921</cdr:y>
    </cdr:from>
    <cdr:to>
      <cdr:x>0.98413</cdr:x>
      <cdr:y>0.39304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449580" y="2118360"/>
          <a:ext cx="8054340" cy="50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447676</xdr:colOff>
      <xdr:row>13</xdr:row>
      <xdr:rowOff>47625</xdr:rowOff>
    </xdr:from>
    <xdr:to>
      <xdr:col>8</xdr:col>
      <xdr:colOff>819150</xdr:colOff>
      <xdr:row>53</xdr:row>
      <xdr:rowOff>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0.05729</cdr:x>
      <cdr:y>0.40434</cdr:y>
    </cdr:from>
    <cdr:to>
      <cdr:x>0.9809</cdr:x>
      <cdr:y>0.40622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434340" y="1634490"/>
          <a:ext cx="700278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7</xdr:row>
      <xdr:rowOff>102870</xdr:rowOff>
    </xdr:from>
    <xdr:to>
      <xdr:col>7</xdr:col>
      <xdr:colOff>525780</xdr:colOff>
      <xdr:row>30</xdr:row>
      <xdr:rowOff>68580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800100</xdr:colOff>
      <xdr:row>16</xdr:row>
      <xdr:rowOff>167640</xdr:rowOff>
    </xdr:from>
    <xdr:to>
      <xdr:col>7</xdr:col>
      <xdr:colOff>396240</xdr:colOff>
      <xdr:row>16</xdr:row>
      <xdr:rowOff>167640</xdr:rowOff>
    </xdr:to>
    <xdr:cxnSp macro="">
      <xdr:nvCxnSpPr>
        <xdr:cNvPr id="4" name="Connettore 1 3"/>
        <xdr:cNvCxnSpPr/>
      </xdr:nvCxnSpPr>
      <xdr:spPr>
        <a:xfrm>
          <a:off x="2750820" y="3093720"/>
          <a:ext cx="723138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</xdr:colOff>
      <xdr:row>4</xdr:row>
      <xdr:rowOff>80010</xdr:rowOff>
    </xdr:from>
    <xdr:to>
      <xdr:col>7</xdr:col>
      <xdr:colOff>563880</xdr:colOff>
      <xdr:row>30</xdr:row>
      <xdr:rowOff>15240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0.06651</cdr:x>
      <cdr:y>0.39074</cdr:y>
    </cdr:from>
    <cdr:to>
      <cdr:x>0.97666</cdr:x>
      <cdr:y>0.39236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434340" y="1832610"/>
          <a:ext cx="594360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6</xdr:row>
      <xdr:rowOff>171450</xdr:rowOff>
    </xdr:from>
    <xdr:to>
      <xdr:col>8</xdr:col>
      <xdr:colOff>152400</xdr:colOff>
      <xdr:row>28</xdr:row>
      <xdr:rowOff>30480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0.03236</cdr:x>
      <cdr:y>0.43899</cdr:y>
    </cdr:from>
    <cdr:to>
      <cdr:x>0.97896</cdr:x>
      <cdr:y>0.44096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203200" y="1704340"/>
          <a:ext cx="594360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1043940</xdr:colOff>
      <xdr:row>8</xdr:row>
      <xdr:rowOff>163830</xdr:rowOff>
    </xdr:from>
    <xdr:to>
      <xdr:col>7</xdr:col>
      <xdr:colOff>853440</xdr:colOff>
      <xdr:row>29</xdr:row>
      <xdr:rowOff>15240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0.05064</cdr:x>
      <cdr:y>0.45717</cdr:y>
    </cdr:from>
    <cdr:to>
      <cdr:x>0.98751</cdr:x>
      <cdr:y>0.45958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370840" y="1687830"/>
          <a:ext cx="6860540" cy="889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0.08167</cdr:x>
      <cdr:y>0.40972</cdr:y>
    </cdr:from>
    <cdr:to>
      <cdr:x>0.97</cdr:x>
      <cdr:y>0.40972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373380" y="1123950"/>
          <a:ext cx="40614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10</xdr:row>
      <xdr:rowOff>106680</xdr:rowOff>
    </xdr:from>
    <xdr:to>
      <xdr:col>6</xdr:col>
      <xdr:colOff>518160</xdr:colOff>
      <xdr:row>31</xdr:row>
      <xdr:rowOff>175260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0.02647</cdr:x>
      <cdr:y>0.40123</cdr:y>
    </cdr:from>
    <cdr:to>
      <cdr:x>0.99126</cdr:x>
      <cdr:y>0.40156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177715" y="1568450"/>
          <a:ext cx="6476854" cy="127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121920</xdr:colOff>
      <xdr:row>10</xdr:row>
      <xdr:rowOff>30480</xdr:rowOff>
    </xdr:from>
    <xdr:to>
      <xdr:col>6</xdr:col>
      <xdr:colOff>941174</xdr:colOff>
      <xdr:row>33</xdr:row>
      <xdr:rowOff>45720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0.03231</cdr:x>
      <cdr:y>0.40692</cdr:y>
    </cdr:from>
    <cdr:to>
      <cdr:x>0.97679</cdr:x>
      <cdr:y>0.40723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190922" y="1717785"/>
          <a:ext cx="5581332" cy="131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670560</xdr:colOff>
      <xdr:row>8</xdr:row>
      <xdr:rowOff>163830</xdr:rowOff>
    </xdr:from>
    <xdr:to>
      <xdr:col>7</xdr:col>
      <xdr:colOff>480060</xdr:colOff>
      <xdr:row>28</xdr:row>
      <xdr:rowOff>144780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0.05514</cdr:x>
      <cdr:y>0.42618</cdr:y>
    </cdr:from>
    <cdr:to>
      <cdr:x>0.98025</cdr:x>
      <cdr:y>0.42689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340360" y="1550670"/>
          <a:ext cx="5709920" cy="258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922020</xdr:colOff>
      <xdr:row>10</xdr:row>
      <xdr:rowOff>137160</xdr:rowOff>
    </xdr:from>
    <xdr:to>
      <xdr:col>3</xdr:col>
      <xdr:colOff>396240</xdr:colOff>
      <xdr:row>38</xdr:row>
      <xdr:rowOff>24765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121920</xdr:colOff>
      <xdr:row>36</xdr:row>
      <xdr:rowOff>22860</xdr:rowOff>
    </xdr:from>
    <xdr:to>
      <xdr:col>3</xdr:col>
      <xdr:colOff>190500</xdr:colOff>
      <xdr:row>37</xdr:row>
      <xdr:rowOff>68580</xdr:rowOff>
    </xdr:to>
    <xdr:sp macro="" textlink="">
      <xdr:nvSpPr>
        <xdr:cNvPr id="3" name="CasellaDiTesto 2"/>
        <xdr:cNvSpPr txBox="1"/>
      </xdr:nvSpPr>
      <xdr:spPr>
        <a:xfrm>
          <a:off x="6111240" y="6606540"/>
          <a:ext cx="184404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it-IT" sz="1200" b="1">
              <a:solidFill>
                <a:schemeClr val="accent1"/>
              </a:solidFill>
              <a:latin typeface="Times New Roman" pitchFamily="18" charset="0"/>
              <a:cs typeface="Times New Roman" pitchFamily="18" charset="0"/>
            </a:rPr>
            <a:t>Risultato dell'indagine</a:t>
          </a:r>
        </a:p>
      </xdr:txBody>
    </xdr:sp>
    <xdr:clientData/>
  </xdr:twoCellAnchor>
  <xdr:twoCellAnchor>
    <xdr:from>
      <xdr:col>0</xdr:col>
      <xdr:colOff>929640</xdr:colOff>
      <xdr:row>11</xdr:row>
      <xdr:rowOff>91440</xdr:rowOff>
    </xdr:from>
    <xdr:to>
      <xdr:col>0</xdr:col>
      <xdr:colOff>1097280</xdr:colOff>
      <xdr:row>22</xdr:row>
      <xdr:rowOff>7620</xdr:rowOff>
    </xdr:to>
    <xdr:sp macro="" textlink="">
      <xdr:nvSpPr>
        <xdr:cNvPr id="4" name="CasellaDiTesto 3"/>
        <xdr:cNvSpPr txBox="1"/>
      </xdr:nvSpPr>
      <xdr:spPr>
        <a:xfrm rot="16200000">
          <a:off x="49530" y="2983230"/>
          <a:ext cx="1927860" cy="167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1">
              <a:solidFill>
                <a:schemeClr val="accent1"/>
              </a:solidFill>
              <a:latin typeface="Times New Roman" pitchFamily="18" charset="0"/>
              <a:ea typeface="+mn-ea"/>
              <a:cs typeface="Times New Roman" pitchFamily="18" charset="0"/>
            </a:rPr>
            <a:t>Importanza attribuita</a:t>
          </a:r>
        </a:p>
      </xdr:txBody>
    </xdr:sp>
    <xdr:clientData/>
  </xdr:twoCellAnchor>
  <xdr:twoCellAnchor>
    <xdr:from>
      <xdr:col>0</xdr:col>
      <xdr:colOff>2377440</xdr:colOff>
      <xdr:row>12</xdr:row>
      <xdr:rowOff>0</xdr:rowOff>
    </xdr:from>
    <xdr:to>
      <xdr:col>1</xdr:col>
      <xdr:colOff>632460</xdr:colOff>
      <xdr:row>13</xdr:row>
      <xdr:rowOff>91440</xdr:rowOff>
    </xdr:to>
    <xdr:sp macro="" textlink="">
      <xdr:nvSpPr>
        <xdr:cNvPr id="5" name="CasellaDiTesto 4"/>
        <xdr:cNvSpPr txBox="1"/>
      </xdr:nvSpPr>
      <xdr:spPr>
        <a:xfrm>
          <a:off x="2377440" y="2194560"/>
          <a:ext cx="2232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it-IT" sz="1200" b="1">
              <a:solidFill>
                <a:schemeClr val="accent1"/>
              </a:solidFill>
              <a:latin typeface="Times New Roman" pitchFamily="18" charset="0"/>
              <a:cs typeface="Times New Roman" pitchFamily="18" charset="0"/>
            </a:rPr>
            <a:t>Quadrante critico</a:t>
          </a:r>
        </a:p>
      </xdr:txBody>
    </xdr:sp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0.51124</cdr:x>
      <cdr:y>0.03043</cdr:y>
    </cdr:from>
    <cdr:to>
      <cdr:x>0.51276</cdr:x>
      <cdr:y>0.88094</cdr:y>
    </cdr:to>
    <cdr:cxnSp macro="">
      <cdr:nvCxnSpPr>
        <cdr:cNvPr id="3" name="Connettore 1 2"/>
        <cdr:cNvCxnSpPr/>
      </cdr:nvCxnSpPr>
      <cdr:spPr>
        <a:xfrm xmlns:a="http://schemas.openxmlformats.org/drawingml/2006/main" flipH="1" flipV="1">
          <a:off x="5113020" y="152400"/>
          <a:ext cx="15240" cy="42595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0.06552</cdr:x>
      <cdr:y>0.47318</cdr:y>
    </cdr:from>
    <cdr:to>
      <cdr:x>0.9661</cdr:x>
      <cdr:y>0.47318</cdr:y>
    </cdr:to>
    <cdr:cxnSp macro="">
      <cdr:nvCxnSpPr>
        <cdr:cNvPr id="7" name="Connettore 1 6"/>
        <cdr:cNvCxnSpPr/>
      </cdr:nvCxnSpPr>
      <cdr:spPr>
        <a:xfrm xmlns:a="http://schemas.openxmlformats.org/drawingml/2006/main">
          <a:off x="655320" y="2369820"/>
          <a:ext cx="900684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0.74032</cdr:x>
      <cdr:y>0.04362</cdr:y>
    </cdr:from>
    <cdr:to>
      <cdr:x>0.96356</cdr:x>
      <cdr:y>0.09839</cdr:y>
    </cdr:to>
    <cdr:sp macro="" textlink="">
      <cdr:nvSpPr>
        <cdr:cNvPr id="4" name="CasellaDiTesto 4"/>
        <cdr:cNvSpPr txBox="1"/>
      </cdr:nvSpPr>
      <cdr:spPr>
        <a:xfrm xmlns:a="http://schemas.openxmlformats.org/drawingml/2006/main">
          <a:off x="7404100" y="218440"/>
          <a:ext cx="2232660" cy="27432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200" b="1">
              <a:solidFill>
                <a:schemeClr val="accent1"/>
              </a:solidFill>
              <a:latin typeface="Times New Roman" pitchFamily="18" charset="0"/>
              <a:cs typeface="Times New Roman" pitchFamily="18" charset="0"/>
            </a:rPr>
            <a:t>Quadrante ottimale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5</xdr:row>
      <xdr:rowOff>133350</xdr:rowOff>
    </xdr:from>
    <xdr:to>
      <xdr:col>6</xdr:col>
      <xdr:colOff>1043940</xdr:colOff>
      <xdr:row>29</xdr:row>
      <xdr:rowOff>175260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0.04954</cdr:x>
      <cdr:y>0.43422</cdr:y>
    </cdr:from>
    <cdr:to>
      <cdr:x>0.9862</cdr:x>
      <cdr:y>0.43681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355600" y="1924050"/>
          <a:ext cx="6723380" cy="1147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102870</xdr:rowOff>
    </xdr:from>
    <xdr:to>
      <xdr:col>17</xdr:col>
      <xdr:colOff>243840</xdr:colOff>
      <xdr:row>28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281940</xdr:colOff>
      <xdr:row>32</xdr:row>
      <xdr:rowOff>110490</xdr:rowOff>
    </xdr:from>
    <xdr:to>
      <xdr:col>10</xdr:col>
      <xdr:colOff>586740</xdr:colOff>
      <xdr:row>47</xdr:row>
      <xdr:rowOff>110490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1028700</xdr:colOff>
      <xdr:row>17</xdr:row>
      <xdr:rowOff>57150</xdr:rowOff>
    </xdr:from>
    <xdr:to>
      <xdr:col>2</xdr:col>
      <xdr:colOff>579120</xdr:colOff>
      <xdr:row>32</xdr:row>
      <xdr:rowOff>57150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632460</xdr:colOff>
      <xdr:row>8</xdr:row>
      <xdr:rowOff>163830</xdr:rowOff>
    </xdr:from>
    <xdr:to>
      <xdr:col>9</xdr:col>
      <xdr:colOff>15240</xdr:colOff>
      <xdr:row>28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0.02895</cdr:x>
      <cdr:y>0.45336</cdr:y>
    </cdr:from>
    <cdr:to>
      <cdr:x>0.98697</cdr:x>
      <cdr:y>0.45654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203200" y="1635760"/>
          <a:ext cx="6723380" cy="1147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708660</xdr:colOff>
      <xdr:row>8</xdr:row>
      <xdr:rowOff>163830</xdr:rowOff>
    </xdr:from>
    <xdr:to>
      <xdr:col>6</xdr:col>
      <xdr:colOff>1059180</xdr:colOff>
      <xdr:row>30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0.03292</cdr:x>
      <cdr:y>0.38807</cdr:y>
    </cdr:from>
    <cdr:to>
      <cdr:x>0.98184</cdr:x>
      <cdr:y>0.39003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220980" y="1512570"/>
          <a:ext cx="637032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8</xdr:row>
      <xdr:rowOff>26670</xdr:rowOff>
    </xdr:from>
    <xdr:to>
      <xdr:col>7</xdr:col>
      <xdr:colOff>99060</xdr:colOff>
      <xdr:row>28</xdr:row>
      <xdr:rowOff>30480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0.03314</cdr:x>
      <cdr:y>0.44017</cdr:y>
    </cdr:from>
    <cdr:to>
      <cdr:x>0.97633</cdr:x>
      <cdr:y>0.44225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213360" y="1611630"/>
          <a:ext cx="607314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883920</xdr:colOff>
      <xdr:row>7</xdr:row>
      <xdr:rowOff>163830</xdr:rowOff>
    </xdr:from>
    <xdr:to>
      <xdr:col>6</xdr:col>
      <xdr:colOff>533400</xdr:colOff>
      <xdr:row>28</xdr:row>
      <xdr:rowOff>53340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0.03802</cdr:x>
      <cdr:y>0.45863</cdr:y>
    </cdr:from>
    <cdr:to>
      <cdr:x>0.97719</cdr:x>
      <cdr:y>0.45863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228600" y="1710690"/>
          <a:ext cx="564642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0.03674</cdr:x>
      <cdr:y>0.41159</cdr:y>
    </cdr:from>
    <cdr:to>
      <cdr:x>0.98645</cdr:x>
      <cdr:y>0.41259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309880" y="2084070"/>
          <a:ext cx="8011160" cy="50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0.07778</cdr:x>
      <cdr:y>0.46157</cdr:y>
    </cdr:from>
    <cdr:to>
      <cdr:x>0.96611</cdr:x>
      <cdr:y>0.46157</cdr:y>
    </cdr:to>
    <cdr:cxnSp macro="">
      <cdr:nvCxnSpPr>
        <cdr:cNvPr id="2" name="Connettore 1 1"/>
        <cdr:cNvCxnSpPr/>
      </cdr:nvCxnSpPr>
      <cdr:spPr>
        <a:xfrm xmlns:a="http://schemas.openxmlformats.org/drawingml/2006/main">
          <a:off x="355600" y="1266190"/>
          <a:ext cx="406146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0.0943</cdr:x>
      <cdr:y>0.54028</cdr:y>
    </cdr:from>
    <cdr:to>
      <cdr:x>0.96267</cdr:x>
      <cdr:y>0.54306</cdr:y>
    </cdr:to>
    <cdr:cxnSp macro="">
      <cdr:nvCxnSpPr>
        <cdr:cNvPr id="2" name="Connettore 1 1"/>
        <cdr:cNvCxnSpPr/>
      </cdr:nvCxnSpPr>
      <cdr:spPr>
        <a:xfrm xmlns:a="http://schemas.openxmlformats.org/drawingml/2006/main" flipV="1">
          <a:off x="365760" y="1482090"/>
          <a:ext cx="3368040" cy="762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8</xdr:row>
      <xdr:rowOff>163830</xdr:rowOff>
    </xdr:from>
    <xdr:to>
      <xdr:col>10</xdr:col>
      <xdr:colOff>220980</xdr:colOff>
      <xdr:row>23</xdr:row>
      <xdr:rowOff>163830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8</xdr:row>
      <xdr:rowOff>163830</xdr:rowOff>
    </xdr:from>
    <xdr:to>
      <xdr:col>13</xdr:col>
      <xdr:colOff>457200</xdr:colOff>
      <xdr:row>30</xdr:row>
      <xdr:rowOff>129540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281940</xdr:colOff>
      <xdr:row>32</xdr:row>
      <xdr:rowOff>133350</xdr:rowOff>
    </xdr:from>
    <xdr:to>
      <xdr:col>11</xdr:col>
      <xdr:colOff>586740</xdr:colOff>
      <xdr:row>47</xdr:row>
      <xdr:rowOff>133350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15</xdr:row>
      <xdr:rowOff>171450</xdr:rowOff>
    </xdr:from>
    <xdr:to>
      <xdr:col>2</xdr:col>
      <xdr:colOff>510540</xdr:colOff>
      <xdr:row>30</xdr:row>
      <xdr:rowOff>171450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16</xdr:row>
      <xdr:rowOff>114301</xdr:rowOff>
    </xdr:from>
    <xdr:to>
      <xdr:col>9</xdr:col>
      <xdr:colOff>171450</xdr:colOff>
      <xdr:row>48</xdr:row>
      <xdr:rowOff>171451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4"/>
  <sheetViews>
    <sheetView topLeftCell="D1" workbookViewId="0">
      <selection activeCell="H4" sqref="H4"/>
    </sheetView>
  </sheetViews>
  <sheetFormatPr defaultRowHeight="14.65" customHeight="1"/>
  <cols>
    <col min="1" max="8" width="18.5703125" bestFit="1" customWidth="1"/>
    <col min="10" max="10" width="19.5703125" customWidth="1"/>
    <col min="11" max="11" width="13.7109375" customWidth="1"/>
    <col min="13" max="13" width="9.7109375" bestFit="1" customWidth="1"/>
  </cols>
  <sheetData>
    <row r="1" spans="1:16" ht="26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1" t="s">
        <v>8</v>
      </c>
      <c r="K1" s="1" t="s">
        <v>9</v>
      </c>
      <c r="L1">
        <v>25</v>
      </c>
      <c r="M1" s="40" t="s">
        <v>10</v>
      </c>
      <c r="N1" s="40"/>
      <c r="O1" s="40"/>
      <c r="P1" s="40"/>
    </row>
    <row r="2" spans="1:16" ht="14.65" customHeight="1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/>
      <c r="J2" s="1"/>
      <c r="K2" s="1"/>
      <c r="M2" t="s">
        <v>11</v>
      </c>
      <c r="N2" t="s">
        <v>12</v>
      </c>
      <c r="P2" t="s">
        <v>13</v>
      </c>
    </row>
    <row r="3" spans="1:16" ht="14.65" customHeight="1">
      <c r="A3" s="3" t="s">
        <v>14</v>
      </c>
      <c r="B3" s="4">
        <v>2</v>
      </c>
      <c r="C3" s="4">
        <v>0</v>
      </c>
      <c r="D3" s="4">
        <v>6</v>
      </c>
      <c r="E3" s="4">
        <v>1</v>
      </c>
      <c r="F3" s="4">
        <v>13</v>
      </c>
      <c r="G3" s="4">
        <v>3</v>
      </c>
      <c r="H3" s="4">
        <v>4.28</v>
      </c>
      <c r="J3">
        <f t="shared" ref="J3:J34" si="0">+SUM(B3:G3)</f>
        <v>25</v>
      </c>
      <c r="K3" s="5">
        <f t="shared" ref="K3:K34" si="1">+J3/$L$1</f>
        <v>1</v>
      </c>
      <c r="M3">
        <f t="shared" ref="M3:M34" si="2">ROUND(IF(P3="x",SUMPRODUCT(7-$B$2:$G$2,B3:G3)/SUM(B3:G3),SUMPRODUCT($B$2:$G$2,B3:G3)/SUM(B3:G3)),2)</f>
        <v>4.28</v>
      </c>
      <c r="N3">
        <f t="shared" ref="N3:N34" si="3">IF(M3&lt;&gt;H3,1,0)</f>
        <v>0</v>
      </c>
    </row>
    <row r="4" spans="1:16" ht="14.65" customHeight="1">
      <c r="A4" s="3" t="s">
        <v>15</v>
      </c>
      <c r="B4" s="4">
        <v>15</v>
      </c>
      <c r="C4" s="4">
        <v>7</v>
      </c>
      <c r="D4" s="4">
        <v>2</v>
      </c>
      <c r="E4" s="4">
        <v>1</v>
      </c>
      <c r="F4" s="4">
        <v>0</v>
      </c>
      <c r="G4" s="4">
        <v>0</v>
      </c>
      <c r="H4" s="4">
        <v>1.56</v>
      </c>
      <c r="J4">
        <f t="shared" si="0"/>
        <v>25</v>
      </c>
      <c r="K4" s="5">
        <f t="shared" si="1"/>
        <v>1</v>
      </c>
      <c r="M4">
        <f t="shared" si="2"/>
        <v>1.56</v>
      </c>
      <c r="N4">
        <f t="shared" si="3"/>
        <v>0</v>
      </c>
    </row>
    <row r="5" spans="1:16" ht="14.65" customHeight="1">
      <c r="A5" s="3" t="s">
        <v>16</v>
      </c>
      <c r="B5" s="4">
        <v>5</v>
      </c>
      <c r="C5" s="4">
        <v>0</v>
      </c>
      <c r="D5" s="4">
        <v>4</v>
      </c>
      <c r="E5" s="4">
        <v>2</v>
      </c>
      <c r="F5" s="4">
        <v>7</v>
      </c>
      <c r="G5" s="4">
        <v>7</v>
      </c>
      <c r="H5" s="4">
        <v>4.08</v>
      </c>
      <c r="J5">
        <f t="shared" si="0"/>
        <v>25</v>
      </c>
      <c r="K5" s="5">
        <f t="shared" si="1"/>
        <v>1</v>
      </c>
      <c r="M5">
        <f t="shared" si="2"/>
        <v>4.08</v>
      </c>
      <c r="N5">
        <f t="shared" si="3"/>
        <v>0</v>
      </c>
    </row>
    <row r="6" spans="1:16" s="6" customFormat="1" ht="14.65" customHeight="1">
      <c r="A6" s="7" t="s">
        <v>17</v>
      </c>
      <c r="B6" s="8">
        <v>12</v>
      </c>
      <c r="C6" s="8">
        <v>11</v>
      </c>
      <c r="D6" s="8">
        <v>0</v>
      </c>
      <c r="E6" s="8">
        <v>1</v>
      </c>
      <c r="F6" s="8">
        <v>1</v>
      </c>
      <c r="G6" s="8">
        <v>0</v>
      </c>
      <c r="H6" s="8">
        <v>5.28</v>
      </c>
      <c r="J6" s="6">
        <f t="shared" si="0"/>
        <v>25</v>
      </c>
      <c r="K6" s="9">
        <f t="shared" si="1"/>
        <v>1</v>
      </c>
      <c r="M6" s="6">
        <f t="shared" si="2"/>
        <v>5.28</v>
      </c>
      <c r="N6" s="6">
        <f t="shared" si="3"/>
        <v>0</v>
      </c>
      <c r="P6" s="6" t="s">
        <v>18</v>
      </c>
    </row>
    <row r="7" spans="1:16" s="6" customFormat="1" ht="14.65" customHeight="1">
      <c r="A7" s="7" t="s">
        <v>19</v>
      </c>
      <c r="B7" s="8">
        <v>17</v>
      </c>
      <c r="C7" s="8">
        <v>1</v>
      </c>
      <c r="D7" s="8">
        <v>5</v>
      </c>
      <c r="E7" s="8">
        <v>0</v>
      </c>
      <c r="F7" s="8">
        <v>1</v>
      </c>
      <c r="G7" s="8">
        <v>1</v>
      </c>
      <c r="H7" s="8">
        <v>5.2</v>
      </c>
      <c r="J7" s="6">
        <f t="shared" si="0"/>
        <v>25</v>
      </c>
      <c r="K7" s="9">
        <f t="shared" si="1"/>
        <v>1</v>
      </c>
      <c r="M7" s="6">
        <f t="shared" si="2"/>
        <v>5.2</v>
      </c>
      <c r="N7" s="6">
        <f t="shared" si="3"/>
        <v>0</v>
      </c>
      <c r="P7" s="6" t="s">
        <v>18</v>
      </c>
    </row>
    <row r="8" spans="1:16" ht="14.65" customHeight="1">
      <c r="A8" s="3" t="s">
        <v>20</v>
      </c>
      <c r="B8" s="4">
        <v>3</v>
      </c>
      <c r="C8" s="4">
        <v>0</v>
      </c>
      <c r="D8" s="4">
        <v>2</v>
      </c>
      <c r="E8" s="4">
        <v>3</v>
      </c>
      <c r="F8" s="4">
        <v>7</v>
      </c>
      <c r="G8" s="4">
        <v>10</v>
      </c>
      <c r="H8" s="4">
        <v>4.6399999999999997</v>
      </c>
      <c r="J8">
        <f t="shared" si="0"/>
        <v>25</v>
      </c>
      <c r="K8" s="5">
        <f t="shared" si="1"/>
        <v>1</v>
      </c>
      <c r="M8">
        <f t="shared" si="2"/>
        <v>4.6399999999999997</v>
      </c>
      <c r="N8">
        <f t="shared" si="3"/>
        <v>0</v>
      </c>
    </row>
    <row r="9" spans="1:16" ht="14.65" customHeight="1">
      <c r="A9" s="3" t="s">
        <v>21</v>
      </c>
      <c r="B9" s="4">
        <v>0</v>
      </c>
      <c r="C9" s="4">
        <v>5</v>
      </c>
      <c r="D9" s="4">
        <v>1</v>
      </c>
      <c r="E9" s="4">
        <v>5</v>
      </c>
      <c r="F9" s="4">
        <v>8</v>
      </c>
      <c r="G9" s="4">
        <v>6</v>
      </c>
      <c r="H9" s="4">
        <v>4.3600000000000003</v>
      </c>
      <c r="J9">
        <f t="shared" si="0"/>
        <v>25</v>
      </c>
      <c r="K9" s="5">
        <f t="shared" si="1"/>
        <v>1</v>
      </c>
      <c r="M9">
        <f t="shared" si="2"/>
        <v>4.3600000000000003</v>
      </c>
      <c r="N9">
        <f t="shared" si="3"/>
        <v>0</v>
      </c>
    </row>
    <row r="10" spans="1:16" ht="14.65" customHeight="1">
      <c r="A10" s="3" t="s">
        <v>22</v>
      </c>
      <c r="B10" s="4">
        <v>1</v>
      </c>
      <c r="C10" s="4">
        <v>6</v>
      </c>
      <c r="D10" s="4">
        <v>5</v>
      </c>
      <c r="E10" s="4">
        <v>3</v>
      </c>
      <c r="F10" s="4">
        <v>7</v>
      </c>
      <c r="G10" s="4">
        <v>3</v>
      </c>
      <c r="H10" s="4">
        <v>3.72</v>
      </c>
      <c r="J10">
        <f t="shared" si="0"/>
        <v>25</v>
      </c>
      <c r="K10" s="5">
        <f t="shared" si="1"/>
        <v>1</v>
      </c>
      <c r="M10">
        <f t="shared" si="2"/>
        <v>3.72</v>
      </c>
      <c r="N10">
        <f t="shared" si="3"/>
        <v>0</v>
      </c>
    </row>
    <row r="11" spans="1:16" s="6" customFormat="1" ht="14.65" customHeight="1">
      <c r="A11" s="7" t="s">
        <v>23</v>
      </c>
      <c r="B11" s="8">
        <v>8</v>
      </c>
      <c r="C11" s="8">
        <v>8</v>
      </c>
      <c r="D11" s="8">
        <v>2</v>
      </c>
      <c r="E11" s="8">
        <v>5</v>
      </c>
      <c r="F11" s="8">
        <v>2</v>
      </c>
      <c r="G11" s="8">
        <v>0</v>
      </c>
      <c r="H11" s="8">
        <v>4.5999999999999996</v>
      </c>
      <c r="J11" s="6">
        <f t="shared" si="0"/>
        <v>25</v>
      </c>
      <c r="K11" s="9">
        <f t="shared" si="1"/>
        <v>1</v>
      </c>
      <c r="M11" s="6">
        <f t="shared" si="2"/>
        <v>4.5999999999999996</v>
      </c>
      <c r="N11" s="6">
        <f t="shared" si="3"/>
        <v>0</v>
      </c>
      <c r="P11" s="6" t="s">
        <v>18</v>
      </c>
    </row>
    <row r="12" spans="1:16" ht="14.65" customHeight="1">
      <c r="A12" s="3" t="s">
        <v>24</v>
      </c>
      <c r="B12" s="4">
        <v>0</v>
      </c>
      <c r="C12" s="4">
        <v>1</v>
      </c>
      <c r="D12" s="4">
        <v>0</v>
      </c>
      <c r="E12" s="4">
        <v>2</v>
      </c>
      <c r="F12" s="4">
        <v>5</v>
      </c>
      <c r="G12" s="4">
        <v>12</v>
      </c>
      <c r="H12" s="4">
        <v>5.35</v>
      </c>
      <c r="J12">
        <f t="shared" si="0"/>
        <v>20</v>
      </c>
      <c r="K12" s="5">
        <f t="shared" si="1"/>
        <v>0.8</v>
      </c>
      <c r="M12">
        <f t="shared" si="2"/>
        <v>5.35</v>
      </c>
      <c r="N12">
        <f t="shared" si="3"/>
        <v>0</v>
      </c>
    </row>
    <row r="13" spans="1:16" ht="14.65" customHeight="1">
      <c r="A13" s="3" t="s">
        <v>25</v>
      </c>
      <c r="B13" s="4">
        <v>0</v>
      </c>
      <c r="C13" s="4">
        <v>0</v>
      </c>
      <c r="D13" s="4">
        <v>0</v>
      </c>
      <c r="E13" s="4">
        <v>4</v>
      </c>
      <c r="F13" s="4">
        <v>4</v>
      </c>
      <c r="G13" s="4">
        <v>12</v>
      </c>
      <c r="H13" s="4">
        <v>5.4</v>
      </c>
      <c r="J13">
        <f t="shared" si="0"/>
        <v>20</v>
      </c>
      <c r="K13" s="5">
        <f t="shared" si="1"/>
        <v>0.8</v>
      </c>
      <c r="M13">
        <f t="shared" si="2"/>
        <v>5.4</v>
      </c>
      <c r="N13">
        <f t="shared" si="3"/>
        <v>0</v>
      </c>
    </row>
    <row r="14" spans="1:16" ht="14.65" customHeight="1">
      <c r="A14" s="3" t="s">
        <v>26</v>
      </c>
      <c r="B14" s="4">
        <v>0</v>
      </c>
      <c r="C14" s="4">
        <v>0</v>
      </c>
      <c r="D14" s="4">
        <v>0</v>
      </c>
      <c r="E14" s="4">
        <v>3</v>
      </c>
      <c r="F14" s="4">
        <v>5</v>
      </c>
      <c r="G14" s="4">
        <v>13</v>
      </c>
      <c r="H14" s="4">
        <v>5.48</v>
      </c>
      <c r="J14">
        <f t="shared" si="0"/>
        <v>21</v>
      </c>
      <c r="K14" s="5">
        <f t="shared" si="1"/>
        <v>0.84</v>
      </c>
      <c r="M14">
        <f t="shared" si="2"/>
        <v>5.48</v>
      </c>
      <c r="N14">
        <f t="shared" si="3"/>
        <v>0</v>
      </c>
    </row>
    <row r="15" spans="1:16" s="6" customFormat="1" ht="14.65" customHeight="1">
      <c r="A15" s="7" t="s">
        <v>27</v>
      </c>
      <c r="B15" s="8">
        <v>15</v>
      </c>
      <c r="C15" s="8">
        <v>4</v>
      </c>
      <c r="D15" s="8">
        <v>2</v>
      </c>
      <c r="E15" s="8">
        <v>1</v>
      </c>
      <c r="F15" s="8">
        <v>0</v>
      </c>
      <c r="G15" s="8">
        <v>2</v>
      </c>
      <c r="H15" s="8">
        <v>5.12</v>
      </c>
      <c r="J15" s="6">
        <f t="shared" si="0"/>
        <v>24</v>
      </c>
      <c r="K15" s="9">
        <f t="shared" si="1"/>
        <v>0.96</v>
      </c>
      <c r="M15" s="6">
        <f t="shared" si="2"/>
        <v>5.13</v>
      </c>
      <c r="N15" s="6">
        <f t="shared" si="3"/>
        <v>1</v>
      </c>
      <c r="P15" s="6" t="s">
        <v>18</v>
      </c>
    </row>
    <row r="16" spans="1:16" ht="14.65" customHeight="1">
      <c r="A16" s="3" t="s">
        <v>28</v>
      </c>
      <c r="B16" s="4">
        <v>0</v>
      </c>
      <c r="C16" s="4">
        <v>0</v>
      </c>
      <c r="D16" s="4">
        <v>0</v>
      </c>
      <c r="E16" s="4">
        <v>1</v>
      </c>
      <c r="F16" s="4">
        <v>5</v>
      </c>
      <c r="G16" s="4">
        <v>16</v>
      </c>
      <c r="H16" s="4">
        <v>5.68</v>
      </c>
      <c r="J16">
        <f t="shared" si="0"/>
        <v>22</v>
      </c>
      <c r="K16" s="5">
        <f t="shared" si="1"/>
        <v>0.88</v>
      </c>
      <c r="M16">
        <f t="shared" si="2"/>
        <v>5.68</v>
      </c>
      <c r="N16">
        <f t="shared" si="3"/>
        <v>0</v>
      </c>
    </row>
    <row r="17" spans="1:16" ht="14.65" customHeight="1">
      <c r="A17" s="3" t="s">
        <v>29</v>
      </c>
      <c r="B17" s="4">
        <v>0</v>
      </c>
      <c r="C17" s="4">
        <v>0</v>
      </c>
      <c r="D17" s="4">
        <v>0</v>
      </c>
      <c r="E17" s="4">
        <v>1</v>
      </c>
      <c r="F17" s="4">
        <v>4</v>
      </c>
      <c r="G17" s="4">
        <v>15</v>
      </c>
      <c r="H17" s="4">
        <v>5.7</v>
      </c>
      <c r="J17">
        <f t="shared" si="0"/>
        <v>20</v>
      </c>
      <c r="K17" s="5">
        <f t="shared" si="1"/>
        <v>0.8</v>
      </c>
      <c r="M17">
        <f t="shared" si="2"/>
        <v>5.7</v>
      </c>
      <c r="N17">
        <f t="shared" si="3"/>
        <v>0</v>
      </c>
    </row>
    <row r="18" spans="1:16" s="6" customFormat="1" ht="14.65" customHeight="1">
      <c r="A18" s="7" t="s">
        <v>30</v>
      </c>
      <c r="B18" s="8">
        <v>9</v>
      </c>
      <c r="C18" s="8">
        <v>8</v>
      </c>
      <c r="D18" s="8">
        <v>2</v>
      </c>
      <c r="E18" s="8">
        <v>0</v>
      </c>
      <c r="F18" s="8">
        <v>1</v>
      </c>
      <c r="G18" s="8">
        <v>4</v>
      </c>
      <c r="H18" s="8">
        <v>4.5</v>
      </c>
      <c r="J18" s="6">
        <f t="shared" si="0"/>
        <v>24</v>
      </c>
      <c r="K18" s="9">
        <f t="shared" si="1"/>
        <v>0.96</v>
      </c>
      <c r="M18" s="6">
        <f t="shared" si="2"/>
        <v>4.5</v>
      </c>
      <c r="N18" s="6">
        <f t="shared" si="3"/>
        <v>0</v>
      </c>
      <c r="P18" s="6" t="s">
        <v>18</v>
      </c>
    </row>
    <row r="19" spans="1:16" ht="14.65" customHeight="1">
      <c r="A19" s="3" t="s">
        <v>31</v>
      </c>
      <c r="B19" s="4">
        <v>0</v>
      </c>
      <c r="C19" s="4">
        <v>0</v>
      </c>
      <c r="D19" s="4">
        <v>0</v>
      </c>
      <c r="E19" s="4">
        <v>1</v>
      </c>
      <c r="F19" s="4">
        <v>4</v>
      </c>
      <c r="G19" s="4">
        <v>14</v>
      </c>
      <c r="H19" s="4">
        <v>5.68</v>
      </c>
      <c r="J19">
        <f t="shared" si="0"/>
        <v>19</v>
      </c>
      <c r="K19" s="5">
        <f t="shared" si="1"/>
        <v>0.76</v>
      </c>
      <c r="M19">
        <f t="shared" si="2"/>
        <v>5.68</v>
      </c>
      <c r="N19">
        <f t="shared" si="3"/>
        <v>0</v>
      </c>
    </row>
    <row r="20" spans="1:16" ht="14.65" customHeight="1">
      <c r="A20" s="3" t="s">
        <v>32</v>
      </c>
      <c r="B20" s="4">
        <v>1</v>
      </c>
      <c r="C20" s="4">
        <v>4</v>
      </c>
      <c r="D20" s="4">
        <v>9</v>
      </c>
      <c r="E20" s="4">
        <v>6</v>
      </c>
      <c r="F20" s="4">
        <v>3</v>
      </c>
      <c r="G20" s="4">
        <v>1</v>
      </c>
      <c r="H20" s="4">
        <v>3.38</v>
      </c>
      <c r="J20">
        <f t="shared" si="0"/>
        <v>24</v>
      </c>
      <c r="K20" s="5">
        <f t="shared" si="1"/>
        <v>0.96</v>
      </c>
      <c r="M20">
        <f t="shared" si="2"/>
        <v>3.38</v>
      </c>
      <c r="N20">
        <f t="shared" si="3"/>
        <v>0</v>
      </c>
    </row>
    <row r="21" spans="1:16" ht="14.65" customHeight="1">
      <c r="A21" s="3" t="s">
        <v>33</v>
      </c>
      <c r="B21" s="4">
        <v>3</v>
      </c>
      <c r="C21" s="4">
        <v>5</v>
      </c>
      <c r="D21" s="4">
        <v>4</v>
      </c>
      <c r="E21" s="4">
        <v>8</v>
      </c>
      <c r="F21" s="4">
        <v>3</v>
      </c>
      <c r="G21" s="4">
        <v>1</v>
      </c>
      <c r="H21" s="4">
        <v>3.25</v>
      </c>
      <c r="J21">
        <f t="shared" si="0"/>
        <v>24</v>
      </c>
      <c r="K21" s="5">
        <f t="shared" si="1"/>
        <v>0.96</v>
      </c>
      <c r="M21">
        <f t="shared" si="2"/>
        <v>3.25</v>
      </c>
      <c r="N21">
        <f t="shared" si="3"/>
        <v>0</v>
      </c>
    </row>
    <row r="22" spans="1:16" ht="14.65" customHeight="1">
      <c r="A22" s="3" t="s">
        <v>34</v>
      </c>
      <c r="B22" s="4">
        <v>6</v>
      </c>
      <c r="C22" s="4">
        <v>6</v>
      </c>
      <c r="D22" s="4">
        <v>3</v>
      </c>
      <c r="E22" s="4">
        <v>3</v>
      </c>
      <c r="F22" s="4">
        <v>5</v>
      </c>
      <c r="G22" s="4">
        <v>1</v>
      </c>
      <c r="H22" s="4">
        <v>2.92</v>
      </c>
      <c r="J22">
        <f t="shared" si="0"/>
        <v>24</v>
      </c>
      <c r="K22" s="5">
        <f t="shared" si="1"/>
        <v>0.96</v>
      </c>
      <c r="M22">
        <f t="shared" si="2"/>
        <v>2.92</v>
      </c>
      <c r="N22">
        <f t="shared" si="3"/>
        <v>0</v>
      </c>
    </row>
    <row r="23" spans="1:16" ht="14.65" customHeight="1">
      <c r="A23" s="3" t="s">
        <v>35</v>
      </c>
      <c r="B23" s="4">
        <v>6</v>
      </c>
      <c r="C23" s="4">
        <v>7</v>
      </c>
      <c r="D23" s="4">
        <v>6</v>
      </c>
      <c r="E23" s="4">
        <v>2</v>
      </c>
      <c r="F23" s="4">
        <v>3</v>
      </c>
      <c r="G23" s="4">
        <v>0</v>
      </c>
      <c r="H23" s="4">
        <v>2.54</v>
      </c>
      <c r="J23">
        <f t="shared" si="0"/>
        <v>24</v>
      </c>
      <c r="K23" s="5">
        <f t="shared" si="1"/>
        <v>0.96</v>
      </c>
      <c r="M23">
        <f t="shared" si="2"/>
        <v>2.54</v>
      </c>
      <c r="N23">
        <f t="shared" si="3"/>
        <v>0</v>
      </c>
    </row>
    <row r="24" spans="1:16" ht="14.65" customHeight="1">
      <c r="A24" s="3" t="s">
        <v>36</v>
      </c>
      <c r="B24" s="4">
        <v>2</v>
      </c>
      <c r="C24" s="4">
        <v>3</v>
      </c>
      <c r="D24" s="4">
        <v>6</v>
      </c>
      <c r="E24" s="4">
        <v>4</v>
      </c>
      <c r="F24" s="4">
        <v>6</v>
      </c>
      <c r="G24" s="4">
        <v>3</v>
      </c>
      <c r="H24" s="4">
        <v>3.75</v>
      </c>
      <c r="J24">
        <f t="shared" si="0"/>
        <v>24</v>
      </c>
      <c r="K24" s="5">
        <f t="shared" si="1"/>
        <v>0.96</v>
      </c>
      <c r="M24">
        <f t="shared" si="2"/>
        <v>3.75</v>
      </c>
      <c r="N24">
        <f t="shared" si="3"/>
        <v>0</v>
      </c>
    </row>
    <row r="25" spans="1:16" ht="14.65" customHeight="1">
      <c r="A25" s="3" t="s">
        <v>37</v>
      </c>
      <c r="B25" s="4">
        <v>13</v>
      </c>
      <c r="C25" s="4">
        <v>5</v>
      </c>
      <c r="D25" s="4">
        <v>6</v>
      </c>
      <c r="E25" s="4">
        <v>0</v>
      </c>
      <c r="F25" s="4">
        <v>0</v>
      </c>
      <c r="G25" s="4">
        <v>0</v>
      </c>
      <c r="H25" s="4">
        <v>1.71</v>
      </c>
      <c r="J25">
        <f t="shared" si="0"/>
        <v>24</v>
      </c>
      <c r="K25" s="5">
        <f t="shared" si="1"/>
        <v>0.96</v>
      </c>
      <c r="M25">
        <f t="shared" si="2"/>
        <v>1.71</v>
      </c>
      <c r="N25">
        <f t="shared" si="3"/>
        <v>0</v>
      </c>
    </row>
    <row r="26" spans="1:16" ht="14.65" customHeight="1">
      <c r="A26" s="3" t="s">
        <v>38</v>
      </c>
      <c r="B26" s="4">
        <v>9</v>
      </c>
      <c r="C26" s="4">
        <v>6</v>
      </c>
      <c r="D26" s="4">
        <v>5</v>
      </c>
      <c r="E26" s="4">
        <v>2</v>
      </c>
      <c r="F26" s="4">
        <v>2</v>
      </c>
      <c r="G26" s="4">
        <v>0</v>
      </c>
      <c r="H26" s="4">
        <v>2.25</v>
      </c>
      <c r="J26">
        <f t="shared" si="0"/>
        <v>24</v>
      </c>
      <c r="K26" s="5">
        <f t="shared" si="1"/>
        <v>0.96</v>
      </c>
      <c r="M26">
        <f t="shared" si="2"/>
        <v>2.25</v>
      </c>
      <c r="N26">
        <f t="shared" si="3"/>
        <v>0</v>
      </c>
    </row>
    <row r="27" spans="1:16" ht="14.65" customHeight="1">
      <c r="A27" s="3" t="s">
        <v>39</v>
      </c>
      <c r="B27" s="4">
        <v>6</v>
      </c>
      <c r="C27" s="4">
        <v>7</v>
      </c>
      <c r="D27" s="4">
        <v>2</v>
      </c>
      <c r="E27" s="4">
        <v>6</v>
      </c>
      <c r="F27" s="4">
        <v>3</v>
      </c>
      <c r="G27" s="4">
        <v>0</v>
      </c>
      <c r="H27" s="4">
        <v>2.71</v>
      </c>
      <c r="J27">
        <f t="shared" si="0"/>
        <v>24</v>
      </c>
      <c r="K27" s="5">
        <f t="shared" si="1"/>
        <v>0.96</v>
      </c>
      <c r="M27">
        <f t="shared" si="2"/>
        <v>2.71</v>
      </c>
      <c r="N27">
        <f t="shared" si="3"/>
        <v>0</v>
      </c>
    </row>
    <row r="28" spans="1:16" ht="14.65" customHeight="1">
      <c r="A28" s="3" t="s">
        <v>40</v>
      </c>
      <c r="B28" s="4">
        <v>4</v>
      </c>
      <c r="C28" s="4">
        <v>7</v>
      </c>
      <c r="D28" s="4">
        <v>4</v>
      </c>
      <c r="E28" s="4">
        <v>6</v>
      </c>
      <c r="F28" s="4">
        <v>3</v>
      </c>
      <c r="G28" s="4">
        <v>1</v>
      </c>
      <c r="H28" s="4">
        <v>3</v>
      </c>
      <c r="J28">
        <f t="shared" si="0"/>
        <v>25</v>
      </c>
      <c r="K28" s="5">
        <f t="shared" si="1"/>
        <v>1</v>
      </c>
      <c r="M28">
        <f t="shared" si="2"/>
        <v>3</v>
      </c>
      <c r="N28">
        <f t="shared" si="3"/>
        <v>0</v>
      </c>
    </row>
    <row r="29" spans="1:16" ht="14.65" customHeight="1">
      <c r="A29" s="3" t="s">
        <v>41</v>
      </c>
      <c r="B29" s="4">
        <v>5</v>
      </c>
      <c r="C29" s="4">
        <v>4</v>
      </c>
      <c r="D29" s="4">
        <v>6</v>
      </c>
      <c r="E29" s="4">
        <v>8</v>
      </c>
      <c r="F29" s="4">
        <v>2</v>
      </c>
      <c r="G29" s="4">
        <v>0</v>
      </c>
      <c r="H29" s="4">
        <v>2.92</v>
      </c>
      <c r="J29">
        <f t="shared" si="0"/>
        <v>25</v>
      </c>
      <c r="K29" s="5">
        <f t="shared" si="1"/>
        <v>1</v>
      </c>
      <c r="M29">
        <f t="shared" si="2"/>
        <v>2.92</v>
      </c>
      <c r="N29">
        <f t="shared" si="3"/>
        <v>0</v>
      </c>
    </row>
    <row r="30" spans="1:16" ht="14.65" customHeight="1">
      <c r="A30" s="3" t="s">
        <v>42</v>
      </c>
      <c r="B30" s="4">
        <v>3</v>
      </c>
      <c r="C30" s="4">
        <v>4</v>
      </c>
      <c r="D30" s="4">
        <v>5</v>
      </c>
      <c r="E30" s="4">
        <v>7</v>
      </c>
      <c r="F30" s="4">
        <v>5</v>
      </c>
      <c r="G30" s="4">
        <v>1</v>
      </c>
      <c r="H30" s="4">
        <v>3.4</v>
      </c>
      <c r="J30">
        <f t="shared" si="0"/>
        <v>25</v>
      </c>
      <c r="K30" s="5">
        <f t="shared" si="1"/>
        <v>1</v>
      </c>
      <c r="M30">
        <f t="shared" si="2"/>
        <v>3.4</v>
      </c>
      <c r="N30">
        <f t="shared" si="3"/>
        <v>0</v>
      </c>
    </row>
    <row r="31" spans="1:16" ht="14.65" customHeight="1">
      <c r="A31" s="3" t="s">
        <v>43</v>
      </c>
      <c r="B31" s="4">
        <v>0</v>
      </c>
      <c r="C31" s="4">
        <v>1</v>
      </c>
      <c r="D31" s="4">
        <v>1</v>
      </c>
      <c r="E31" s="4">
        <v>7</v>
      </c>
      <c r="F31" s="4">
        <v>6</v>
      </c>
      <c r="G31" s="4">
        <v>10</v>
      </c>
      <c r="H31" s="4">
        <v>4.92</v>
      </c>
      <c r="J31">
        <f t="shared" si="0"/>
        <v>25</v>
      </c>
      <c r="K31" s="5">
        <f t="shared" si="1"/>
        <v>1</v>
      </c>
      <c r="M31">
        <f t="shared" si="2"/>
        <v>4.92</v>
      </c>
      <c r="N31">
        <f t="shared" si="3"/>
        <v>0</v>
      </c>
    </row>
    <row r="32" spans="1:16" ht="14.65" customHeight="1">
      <c r="A32" s="3" t="s">
        <v>44</v>
      </c>
      <c r="B32" s="4">
        <v>1</v>
      </c>
      <c r="C32" s="4">
        <v>3</v>
      </c>
      <c r="D32" s="4">
        <v>3</v>
      </c>
      <c r="E32" s="4">
        <v>8</v>
      </c>
      <c r="F32" s="4">
        <v>9</v>
      </c>
      <c r="G32" s="4">
        <v>1</v>
      </c>
      <c r="H32" s="4">
        <v>3.96</v>
      </c>
      <c r="J32">
        <f t="shared" si="0"/>
        <v>25</v>
      </c>
      <c r="K32" s="5">
        <f t="shared" si="1"/>
        <v>1</v>
      </c>
      <c r="M32">
        <f t="shared" si="2"/>
        <v>3.96</v>
      </c>
      <c r="N32">
        <f t="shared" si="3"/>
        <v>0</v>
      </c>
    </row>
    <row r="33" spans="1:14" ht="14.65" customHeight="1">
      <c r="A33" s="3" t="s">
        <v>45</v>
      </c>
      <c r="B33" s="4">
        <v>0</v>
      </c>
      <c r="C33" s="4">
        <v>1</v>
      </c>
      <c r="D33" s="4">
        <v>5</v>
      </c>
      <c r="E33" s="4">
        <v>10</v>
      </c>
      <c r="F33" s="4">
        <v>5</v>
      </c>
      <c r="G33" s="4">
        <v>4</v>
      </c>
      <c r="H33" s="4">
        <v>4.24</v>
      </c>
      <c r="J33">
        <f t="shared" si="0"/>
        <v>25</v>
      </c>
      <c r="K33" s="5">
        <f t="shared" si="1"/>
        <v>1</v>
      </c>
      <c r="M33">
        <f t="shared" si="2"/>
        <v>4.24</v>
      </c>
      <c r="N33">
        <f t="shared" si="3"/>
        <v>0</v>
      </c>
    </row>
    <row r="34" spans="1:14" ht="14.65" customHeight="1">
      <c r="A34" s="3" t="s">
        <v>46</v>
      </c>
      <c r="B34" s="4">
        <v>4</v>
      </c>
      <c r="C34" s="4">
        <v>4</v>
      </c>
      <c r="D34" s="4">
        <v>2</v>
      </c>
      <c r="E34" s="4">
        <v>10</v>
      </c>
      <c r="F34" s="4">
        <v>4</v>
      </c>
      <c r="G34" s="4">
        <v>1</v>
      </c>
      <c r="H34" s="4">
        <v>3.36</v>
      </c>
      <c r="J34">
        <f t="shared" si="0"/>
        <v>25</v>
      </c>
      <c r="K34" s="5">
        <f t="shared" si="1"/>
        <v>1</v>
      </c>
      <c r="M34">
        <f t="shared" si="2"/>
        <v>3.36</v>
      </c>
      <c r="N34">
        <f t="shared" si="3"/>
        <v>0</v>
      </c>
    </row>
    <row r="35" spans="1:14" ht="14.65" customHeight="1">
      <c r="A35" s="3" t="s">
        <v>47</v>
      </c>
      <c r="B35" s="4">
        <v>1</v>
      </c>
      <c r="C35" s="4">
        <v>4</v>
      </c>
      <c r="D35" s="4">
        <v>3</v>
      </c>
      <c r="E35" s="4">
        <v>6</v>
      </c>
      <c r="F35" s="4">
        <v>8</v>
      </c>
      <c r="G35" s="4">
        <v>3</v>
      </c>
      <c r="H35" s="4">
        <v>4</v>
      </c>
      <c r="J35">
        <f t="shared" ref="J35:J66" si="4">+SUM(B35:G35)</f>
        <v>25</v>
      </c>
      <c r="K35" s="5">
        <f t="shared" ref="K35:K66" si="5">+J35/$L$1</f>
        <v>1</v>
      </c>
      <c r="M35">
        <f t="shared" ref="M35:M66" si="6">ROUND(IF(P35="x",SUMPRODUCT(7-$B$2:$G$2,B35:G35)/SUM(B35:G35),SUMPRODUCT($B$2:$G$2,B35:G35)/SUM(B35:G35)),2)</f>
        <v>4</v>
      </c>
      <c r="N35">
        <f t="shared" ref="N35:N66" si="7">IF(M35&lt;&gt;H35,1,0)</f>
        <v>0</v>
      </c>
    </row>
    <row r="36" spans="1:14" ht="14.65" customHeight="1">
      <c r="A36" s="3" t="s">
        <v>48</v>
      </c>
      <c r="B36" s="4">
        <v>0</v>
      </c>
      <c r="C36" s="4">
        <v>0</v>
      </c>
      <c r="D36" s="4">
        <v>0</v>
      </c>
      <c r="E36" s="4">
        <v>4</v>
      </c>
      <c r="F36" s="4">
        <v>12</v>
      </c>
      <c r="G36" s="4">
        <v>9</v>
      </c>
      <c r="H36" s="4">
        <v>5.2</v>
      </c>
      <c r="J36">
        <f t="shared" si="4"/>
        <v>25</v>
      </c>
      <c r="K36" s="5">
        <f t="shared" si="5"/>
        <v>1</v>
      </c>
      <c r="M36">
        <f t="shared" si="6"/>
        <v>5.2</v>
      </c>
      <c r="N36">
        <f t="shared" si="7"/>
        <v>0</v>
      </c>
    </row>
    <row r="37" spans="1:14" ht="14.65" customHeight="1">
      <c r="A37" s="3" t="s">
        <v>49</v>
      </c>
      <c r="B37" s="4">
        <v>0</v>
      </c>
      <c r="C37" s="4">
        <v>0</v>
      </c>
      <c r="D37" s="4">
        <v>1</v>
      </c>
      <c r="E37" s="4">
        <v>6</v>
      </c>
      <c r="F37" s="4">
        <v>11</v>
      </c>
      <c r="G37" s="4">
        <v>7</v>
      </c>
      <c r="H37" s="4">
        <v>4.96</v>
      </c>
      <c r="J37">
        <f t="shared" si="4"/>
        <v>25</v>
      </c>
      <c r="K37" s="5">
        <f t="shared" si="5"/>
        <v>1</v>
      </c>
      <c r="M37">
        <f t="shared" si="6"/>
        <v>4.96</v>
      </c>
      <c r="N37">
        <f t="shared" si="7"/>
        <v>0</v>
      </c>
    </row>
    <row r="38" spans="1:14" ht="14.65" customHeight="1">
      <c r="A38" s="3" t="s">
        <v>50</v>
      </c>
      <c r="B38" s="4">
        <v>1</v>
      </c>
      <c r="C38" s="4">
        <v>3</v>
      </c>
      <c r="D38" s="4">
        <v>5</v>
      </c>
      <c r="E38" s="4">
        <v>3</v>
      </c>
      <c r="F38" s="4">
        <v>9</v>
      </c>
      <c r="G38" s="4">
        <v>4</v>
      </c>
      <c r="H38" s="4">
        <v>4.12</v>
      </c>
      <c r="J38">
        <f t="shared" si="4"/>
        <v>25</v>
      </c>
      <c r="K38" s="5">
        <f t="shared" si="5"/>
        <v>1</v>
      </c>
      <c r="M38">
        <f t="shared" si="6"/>
        <v>4.12</v>
      </c>
      <c r="N38">
        <f t="shared" si="7"/>
        <v>0</v>
      </c>
    </row>
    <row r="39" spans="1:14" ht="14.65" customHeight="1">
      <c r="A39" s="3" t="s">
        <v>51</v>
      </c>
      <c r="B39" s="4">
        <v>0</v>
      </c>
      <c r="C39" s="4">
        <v>5</v>
      </c>
      <c r="D39" s="4">
        <v>4</v>
      </c>
      <c r="E39" s="4">
        <v>4</v>
      </c>
      <c r="F39" s="4">
        <v>9</v>
      </c>
      <c r="G39" s="4">
        <v>3</v>
      </c>
      <c r="H39" s="4">
        <v>4.04</v>
      </c>
      <c r="J39">
        <f t="shared" si="4"/>
        <v>25</v>
      </c>
      <c r="K39" s="5">
        <f t="shared" si="5"/>
        <v>1</v>
      </c>
      <c r="M39">
        <f t="shared" si="6"/>
        <v>4.04</v>
      </c>
      <c r="N39">
        <f t="shared" si="7"/>
        <v>0</v>
      </c>
    </row>
    <row r="40" spans="1:14" ht="14.65" customHeight="1">
      <c r="A40" s="3" t="s">
        <v>52</v>
      </c>
      <c r="B40" s="4">
        <v>6</v>
      </c>
      <c r="C40" s="4">
        <v>4</v>
      </c>
      <c r="D40" s="4">
        <v>7</v>
      </c>
      <c r="E40" s="4">
        <v>6</v>
      </c>
      <c r="F40" s="4">
        <v>1</v>
      </c>
      <c r="G40" s="4">
        <v>1</v>
      </c>
      <c r="H40" s="4">
        <v>2.8</v>
      </c>
      <c r="J40">
        <f t="shared" si="4"/>
        <v>25</v>
      </c>
      <c r="K40" s="5">
        <f t="shared" si="5"/>
        <v>1</v>
      </c>
      <c r="M40">
        <f t="shared" si="6"/>
        <v>2.8</v>
      </c>
      <c r="N40">
        <f t="shared" si="7"/>
        <v>0</v>
      </c>
    </row>
    <row r="41" spans="1:14" ht="14.65" customHeight="1">
      <c r="A41" s="3" t="s">
        <v>53</v>
      </c>
      <c r="B41" s="4">
        <v>4</v>
      </c>
      <c r="C41" s="4">
        <v>7</v>
      </c>
      <c r="D41" s="4">
        <v>6</v>
      </c>
      <c r="E41" s="4">
        <v>2</v>
      </c>
      <c r="F41" s="4">
        <v>4</v>
      </c>
      <c r="G41" s="4">
        <v>2</v>
      </c>
      <c r="H41" s="4">
        <v>3.04</v>
      </c>
      <c r="J41">
        <f t="shared" si="4"/>
        <v>25</v>
      </c>
      <c r="K41" s="5">
        <f t="shared" si="5"/>
        <v>1</v>
      </c>
      <c r="M41">
        <f t="shared" si="6"/>
        <v>3.04</v>
      </c>
      <c r="N41">
        <f t="shared" si="7"/>
        <v>0</v>
      </c>
    </row>
    <row r="42" spans="1:14" ht="14.65" customHeight="1">
      <c r="A42" s="3" t="s">
        <v>54</v>
      </c>
      <c r="B42" s="4">
        <v>5</v>
      </c>
      <c r="C42" s="4">
        <v>10</v>
      </c>
      <c r="D42" s="4">
        <v>5</v>
      </c>
      <c r="E42" s="4">
        <v>2</v>
      </c>
      <c r="F42" s="4">
        <v>2</v>
      </c>
      <c r="G42" s="4">
        <v>1</v>
      </c>
      <c r="H42" s="4">
        <v>2.56</v>
      </c>
      <c r="J42">
        <f t="shared" si="4"/>
        <v>25</v>
      </c>
      <c r="K42" s="5">
        <f t="shared" si="5"/>
        <v>1</v>
      </c>
      <c r="M42">
        <f t="shared" si="6"/>
        <v>2.56</v>
      </c>
      <c r="N42">
        <f t="shared" si="7"/>
        <v>0</v>
      </c>
    </row>
    <row r="43" spans="1:14" ht="14.65" customHeight="1">
      <c r="A43" s="3" t="s">
        <v>55</v>
      </c>
      <c r="B43" s="4">
        <v>5</v>
      </c>
      <c r="C43" s="4">
        <v>9</v>
      </c>
      <c r="D43" s="4">
        <v>8</v>
      </c>
      <c r="E43" s="4">
        <v>2</v>
      </c>
      <c r="F43" s="4">
        <v>1</v>
      </c>
      <c r="G43" s="4">
        <v>0</v>
      </c>
      <c r="H43" s="4">
        <v>2.4</v>
      </c>
      <c r="J43">
        <f t="shared" si="4"/>
        <v>25</v>
      </c>
      <c r="K43" s="5">
        <f t="shared" si="5"/>
        <v>1</v>
      </c>
      <c r="M43">
        <f t="shared" si="6"/>
        <v>2.4</v>
      </c>
      <c r="N43">
        <f t="shared" si="7"/>
        <v>0</v>
      </c>
    </row>
    <row r="44" spans="1:14" ht="14.65" customHeight="1">
      <c r="A44" s="3" t="s">
        <v>56</v>
      </c>
      <c r="B44" s="4">
        <v>11</v>
      </c>
      <c r="C44" s="4">
        <v>8</v>
      </c>
      <c r="D44" s="4">
        <v>3</v>
      </c>
      <c r="E44" s="4">
        <v>3</v>
      </c>
      <c r="F44" s="4">
        <v>0</v>
      </c>
      <c r="G44" s="4">
        <v>0</v>
      </c>
      <c r="H44" s="4">
        <v>1.92</v>
      </c>
      <c r="J44">
        <f t="shared" si="4"/>
        <v>25</v>
      </c>
      <c r="K44" s="5">
        <f t="shared" si="5"/>
        <v>1</v>
      </c>
      <c r="M44">
        <f t="shared" si="6"/>
        <v>1.92</v>
      </c>
      <c r="N44">
        <f t="shared" si="7"/>
        <v>0</v>
      </c>
    </row>
    <row r="45" spans="1:14" ht="14.65" customHeight="1">
      <c r="A45" s="3" t="s">
        <v>57</v>
      </c>
      <c r="B45" s="4">
        <v>2</v>
      </c>
      <c r="C45" s="4">
        <v>2</v>
      </c>
      <c r="D45" s="4">
        <v>3</v>
      </c>
      <c r="E45" s="4">
        <v>7</v>
      </c>
      <c r="F45" s="4">
        <v>6</v>
      </c>
      <c r="G45" s="4">
        <v>3</v>
      </c>
      <c r="H45" s="4">
        <v>3.96</v>
      </c>
      <c r="J45">
        <f t="shared" si="4"/>
        <v>23</v>
      </c>
      <c r="K45" s="5">
        <f t="shared" si="5"/>
        <v>0.92</v>
      </c>
      <c r="M45">
        <f t="shared" si="6"/>
        <v>3.96</v>
      </c>
      <c r="N45">
        <f t="shared" si="7"/>
        <v>0</v>
      </c>
    </row>
    <row r="46" spans="1:14" ht="14.65" customHeight="1">
      <c r="A46" s="3" t="s">
        <v>58</v>
      </c>
      <c r="B46" s="4">
        <v>0</v>
      </c>
      <c r="C46" s="4">
        <v>0</v>
      </c>
      <c r="D46" s="4">
        <v>0</v>
      </c>
      <c r="E46" s="4">
        <v>7</v>
      </c>
      <c r="F46" s="4">
        <v>8</v>
      </c>
      <c r="G46" s="4">
        <v>8</v>
      </c>
      <c r="H46" s="4">
        <v>5.04</v>
      </c>
      <c r="J46">
        <f t="shared" si="4"/>
        <v>23</v>
      </c>
      <c r="K46" s="5">
        <f t="shared" si="5"/>
        <v>0.92</v>
      </c>
      <c r="M46">
        <f t="shared" si="6"/>
        <v>5.04</v>
      </c>
      <c r="N46">
        <f t="shared" si="7"/>
        <v>0</v>
      </c>
    </row>
    <row r="47" spans="1:14" ht="14.65" customHeight="1">
      <c r="A47" s="3" t="s">
        <v>59</v>
      </c>
      <c r="B47" s="4">
        <v>0</v>
      </c>
      <c r="C47" s="4">
        <v>2</v>
      </c>
      <c r="D47" s="4">
        <v>3</v>
      </c>
      <c r="E47" s="4">
        <v>4</v>
      </c>
      <c r="F47" s="4">
        <v>7</v>
      </c>
      <c r="G47" s="4">
        <v>7</v>
      </c>
      <c r="H47" s="4">
        <v>4.6100000000000003</v>
      </c>
      <c r="J47">
        <f t="shared" si="4"/>
        <v>23</v>
      </c>
      <c r="K47" s="5">
        <f t="shared" si="5"/>
        <v>0.92</v>
      </c>
      <c r="M47">
        <f t="shared" si="6"/>
        <v>4.6100000000000003</v>
      </c>
      <c r="N47">
        <f t="shared" si="7"/>
        <v>0</v>
      </c>
    </row>
    <row r="48" spans="1:14" ht="14.65" customHeight="1">
      <c r="A48" s="3" t="s">
        <v>60</v>
      </c>
      <c r="B48" s="4">
        <v>2</v>
      </c>
      <c r="C48" s="4">
        <v>5</v>
      </c>
      <c r="D48" s="4">
        <v>5</v>
      </c>
      <c r="E48" s="4">
        <v>4</v>
      </c>
      <c r="F48" s="4">
        <v>4</v>
      </c>
      <c r="G48" s="4">
        <v>3</v>
      </c>
      <c r="H48" s="4">
        <v>3.52</v>
      </c>
      <c r="J48">
        <f t="shared" si="4"/>
        <v>23</v>
      </c>
      <c r="K48" s="5">
        <f t="shared" si="5"/>
        <v>0.92</v>
      </c>
      <c r="M48">
        <f t="shared" si="6"/>
        <v>3.52</v>
      </c>
      <c r="N48">
        <f t="shared" si="7"/>
        <v>0</v>
      </c>
    </row>
    <row r="49" spans="1:16" s="6" customFormat="1" ht="14.65" customHeight="1">
      <c r="A49" s="7" t="s">
        <v>61</v>
      </c>
      <c r="B49" s="8">
        <v>6</v>
      </c>
      <c r="C49" s="8">
        <v>4</v>
      </c>
      <c r="D49" s="8">
        <v>5</v>
      </c>
      <c r="E49" s="8">
        <v>3</v>
      </c>
      <c r="F49" s="8">
        <v>3</v>
      </c>
      <c r="G49" s="8">
        <v>2</v>
      </c>
      <c r="H49" s="8">
        <v>4.04</v>
      </c>
      <c r="J49" s="6">
        <f t="shared" si="4"/>
        <v>23</v>
      </c>
      <c r="K49" s="9">
        <f t="shared" si="5"/>
        <v>0.92</v>
      </c>
      <c r="M49" s="6">
        <f t="shared" si="6"/>
        <v>4.04</v>
      </c>
      <c r="N49" s="6">
        <f t="shared" si="7"/>
        <v>0</v>
      </c>
      <c r="P49" s="6" t="s">
        <v>18</v>
      </c>
    </row>
    <row r="50" spans="1:16" ht="14.65" customHeight="1">
      <c r="A50" s="3" t="s">
        <v>62</v>
      </c>
      <c r="B50" s="4">
        <v>1</v>
      </c>
      <c r="C50" s="4">
        <v>2</v>
      </c>
      <c r="D50" s="4">
        <v>4</v>
      </c>
      <c r="E50" s="4">
        <v>9</v>
      </c>
      <c r="F50" s="4">
        <v>7</v>
      </c>
      <c r="G50" s="4">
        <v>0</v>
      </c>
      <c r="H50" s="4">
        <v>3.83</v>
      </c>
      <c r="J50">
        <f t="shared" si="4"/>
        <v>23</v>
      </c>
      <c r="K50" s="5">
        <f t="shared" si="5"/>
        <v>0.92</v>
      </c>
      <c r="M50">
        <f t="shared" si="6"/>
        <v>3.83</v>
      </c>
      <c r="N50">
        <f t="shared" si="7"/>
        <v>0</v>
      </c>
    </row>
    <row r="51" spans="1:16" ht="14.65" customHeight="1">
      <c r="A51" s="3" t="s">
        <v>63</v>
      </c>
      <c r="B51" s="4">
        <v>1</v>
      </c>
      <c r="C51" s="4">
        <v>4</v>
      </c>
      <c r="D51" s="4">
        <v>6</v>
      </c>
      <c r="E51" s="4">
        <v>6</v>
      </c>
      <c r="F51" s="4">
        <v>6</v>
      </c>
      <c r="G51" s="4">
        <v>0</v>
      </c>
      <c r="H51" s="4">
        <v>3.52</v>
      </c>
      <c r="J51">
        <f t="shared" si="4"/>
        <v>23</v>
      </c>
      <c r="K51" s="5">
        <f t="shared" si="5"/>
        <v>0.92</v>
      </c>
      <c r="M51">
        <f t="shared" si="6"/>
        <v>3.52</v>
      </c>
      <c r="N51">
        <f t="shared" si="7"/>
        <v>0</v>
      </c>
    </row>
    <row r="52" spans="1:16" ht="14.65" customHeight="1">
      <c r="A52" s="3" t="s">
        <v>64</v>
      </c>
      <c r="B52" s="4">
        <v>2</v>
      </c>
      <c r="C52" s="4">
        <v>5</v>
      </c>
      <c r="D52" s="4">
        <v>5</v>
      </c>
      <c r="E52" s="4">
        <v>7</v>
      </c>
      <c r="F52" s="4">
        <v>3</v>
      </c>
      <c r="G52" s="4">
        <v>1</v>
      </c>
      <c r="H52" s="4">
        <v>3.3</v>
      </c>
      <c r="J52">
        <f t="shared" si="4"/>
        <v>23</v>
      </c>
      <c r="K52" s="5">
        <f t="shared" si="5"/>
        <v>0.92</v>
      </c>
      <c r="M52">
        <f t="shared" si="6"/>
        <v>3.3</v>
      </c>
      <c r="N52">
        <f t="shared" si="7"/>
        <v>0</v>
      </c>
    </row>
    <row r="53" spans="1:16" ht="14.65" customHeight="1">
      <c r="A53" s="3" t="s">
        <v>65</v>
      </c>
      <c r="B53" s="4">
        <v>0</v>
      </c>
      <c r="C53" s="4">
        <v>1</v>
      </c>
      <c r="D53" s="4">
        <v>3</v>
      </c>
      <c r="E53" s="4">
        <v>4</v>
      </c>
      <c r="F53" s="4">
        <v>6</v>
      </c>
      <c r="G53" s="4">
        <v>9</v>
      </c>
      <c r="H53" s="4">
        <v>4.83</v>
      </c>
      <c r="J53">
        <f t="shared" si="4"/>
        <v>23</v>
      </c>
      <c r="K53" s="5">
        <f t="shared" si="5"/>
        <v>0.92</v>
      </c>
      <c r="M53">
        <f t="shared" si="6"/>
        <v>4.83</v>
      </c>
      <c r="N53">
        <f t="shared" si="7"/>
        <v>0</v>
      </c>
    </row>
    <row r="54" spans="1:16" ht="14.65" customHeight="1">
      <c r="A54" s="3" t="s">
        <v>66</v>
      </c>
      <c r="B54" s="4">
        <v>0</v>
      </c>
      <c r="C54" s="4">
        <v>3</v>
      </c>
      <c r="D54" s="4">
        <v>1</v>
      </c>
      <c r="E54" s="4">
        <v>4</v>
      </c>
      <c r="F54" s="4">
        <v>6</v>
      </c>
      <c r="G54" s="4">
        <v>9</v>
      </c>
      <c r="H54" s="4">
        <v>4.74</v>
      </c>
      <c r="J54">
        <f t="shared" si="4"/>
        <v>23</v>
      </c>
      <c r="K54" s="5">
        <f t="shared" si="5"/>
        <v>0.92</v>
      </c>
      <c r="M54">
        <f t="shared" si="6"/>
        <v>4.74</v>
      </c>
      <c r="N54">
        <f t="shared" si="7"/>
        <v>0</v>
      </c>
    </row>
    <row r="55" spans="1:16" ht="14.65" customHeight="1">
      <c r="A55" s="3" t="s">
        <v>67</v>
      </c>
      <c r="B55" s="4">
        <v>0</v>
      </c>
      <c r="C55" s="4">
        <v>0</v>
      </c>
      <c r="D55" s="4">
        <v>0</v>
      </c>
      <c r="E55" s="4">
        <v>3</v>
      </c>
      <c r="F55" s="4">
        <v>8</v>
      </c>
      <c r="G55" s="4">
        <v>12</v>
      </c>
      <c r="H55" s="4">
        <v>5.39</v>
      </c>
      <c r="J55">
        <f t="shared" si="4"/>
        <v>23</v>
      </c>
      <c r="K55" s="5">
        <f t="shared" si="5"/>
        <v>0.92</v>
      </c>
      <c r="M55">
        <f t="shared" si="6"/>
        <v>5.39</v>
      </c>
      <c r="N55">
        <f t="shared" si="7"/>
        <v>0</v>
      </c>
    </row>
    <row r="56" spans="1:16" ht="14.65" customHeight="1">
      <c r="A56" s="3" t="s">
        <v>68</v>
      </c>
      <c r="B56" s="4">
        <v>0</v>
      </c>
      <c r="C56" s="4">
        <v>0</v>
      </c>
      <c r="D56" s="4">
        <v>0</v>
      </c>
      <c r="E56" s="4">
        <v>1</v>
      </c>
      <c r="F56" s="4">
        <v>6</v>
      </c>
      <c r="G56" s="4">
        <v>16</v>
      </c>
      <c r="H56" s="4">
        <v>5.65</v>
      </c>
      <c r="J56">
        <f t="shared" si="4"/>
        <v>23</v>
      </c>
      <c r="K56" s="5">
        <f t="shared" si="5"/>
        <v>0.92</v>
      </c>
      <c r="M56">
        <f t="shared" si="6"/>
        <v>5.65</v>
      </c>
      <c r="N56">
        <f t="shared" si="7"/>
        <v>0</v>
      </c>
    </row>
    <row r="57" spans="1:16" ht="14.65" customHeight="1">
      <c r="A57" s="3" t="s">
        <v>69</v>
      </c>
      <c r="B57" s="4">
        <v>0</v>
      </c>
      <c r="C57" s="4">
        <v>0</v>
      </c>
      <c r="D57" s="4">
        <v>0</v>
      </c>
      <c r="E57" s="4">
        <v>1</v>
      </c>
      <c r="F57" s="4">
        <v>6</v>
      </c>
      <c r="G57" s="4">
        <v>16</v>
      </c>
      <c r="H57" s="4">
        <v>5.65</v>
      </c>
      <c r="J57">
        <f t="shared" si="4"/>
        <v>23</v>
      </c>
      <c r="K57" s="5">
        <f t="shared" si="5"/>
        <v>0.92</v>
      </c>
      <c r="M57">
        <f t="shared" si="6"/>
        <v>5.65</v>
      </c>
      <c r="N57">
        <f t="shared" si="7"/>
        <v>0</v>
      </c>
    </row>
    <row r="58" spans="1:16" ht="14.65" customHeight="1">
      <c r="A58" s="3" t="s">
        <v>70</v>
      </c>
      <c r="B58" s="4">
        <v>0</v>
      </c>
      <c r="C58" s="4">
        <v>0</v>
      </c>
      <c r="D58" s="4">
        <v>0</v>
      </c>
      <c r="E58" s="4">
        <v>2</v>
      </c>
      <c r="F58" s="4">
        <v>11</v>
      </c>
      <c r="G58" s="4">
        <v>10</v>
      </c>
      <c r="H58" s="4">
        <v>5.35</v>
      </c>
      <c r="J58">
        <f t="shared" si="4"/>
        <v>23</v>
      </c>
      <c r="K58" s="5">
        <f t="shared" si="5"/>
        <v>0.92</v>
      </c>
      <c r="M58">
        <f t="shared" si="6"/>
        <v>5.35</v>
      </c>
      <c r="N58">
        <f t="shared" si="7"/>
        <v>0</v>
      </c>
    </row>
    <row r="59" spans="1:16" ht="14.65" customHeight="1">
      <c r="A59" s="3" t="s">
        <v>71</v>
      </c>
      <c r="B59" s="4">
        <v>0</v>
      </c>
      <c r="C59" s="4">
        <v>0</v>
      </c>
      <c r="D59" s="4">
        <v>0</v>
      </c>
      <c r="E59" s="4">
        <v>3</v>
      </c>
      <c r="F59" s="4">
        <v>12</v>
      </c>
      <c r="G59" s="4">
        <v>8</v>
      </c>
      <c r="H59" s="4">
        <v>5.22</v>
      </c>
      <c r="J59">
        <f t="shared" si="4"/>
        <v>23</v>
      </c>
      <c r="K59" s="5">
        <f t="shared" si="5"/>
        <v>0.92</v>
      </c>
      <c r="M59">
        <f t="shared" si="6"/>
        <v>5.22</v>
      </c>
      <c r="N59">
        <f t="shared" si="7"/>
        <v>0</v>
      </c>
    </row>
    <row r="60" spans="1:16" ht="14.65" customHeight="1">
      <c r="A60" s="3" t="s">
        <v>72</v>
      </c>
      <c r="B60" s="4">
        <v>0</v>
      </c>
      <c r="C60" s="4">
        <v>0</v>
      </c>
      <c r="D60" s="4">
        <v>1</v>
      </c>
      <c r="E60" s="4">
        <v>3</v>
      </c>
      <c r="F60" s="4">
        <v>12</v>
      </c>
      <c r="G60" s="4">
        <v>7</v>
      </c>
      <c r="H60" s="4">
        <v>5.09</v>
      </c>
      <c r="J60">
        <f t="shared" si="4"/>
        <v>23</v>
      </c>
      <c r="K60" s="5">
        <f t="shared" si="5"/>
        <v>0.92</v>
      </c>
      <c r="M60">
        <f t="shared" si="6"/>
        <v>5.09</v>
      </c>
      <c r="N60">
        <f t="shared" si="7"/>
        <v>0</v>
      </c>
    </row>
    <row r="61" spans="1:16" ht="14.65" customHeight="1">
      <c r="A61" s="3" t="s">
        <v>73</v>
      </c>
      <c r="B61" s="4">
        <v>0</v>
      </c>
      <c r="C61" s="4">
        <v>0</v>
      </c>
      <c r="D61" s="4">
        <v>0</v>
      </c>
      <c r="E61" s="4">
        <v>10</v>
      </c>
      <c r="F61" s="4">
        <v>7</v>
      </c>
      <c r="G61" s="4">
        <v>6</v>
      </c>
      <c r="H61" s="4">
        <v>4.83</v>
      </c>
      <c r="J61">
        <f t="shared" si="4"/>
        <v>23</v>
      </c>
      <c r="K61" s="5">
        <f t="shared" si="5"/>
        <v>0.92</v>
      </c>
      <c r="M61">
        <f t="shared" si="6"/>
        <v>4.83</v>
      </c>
      <c r="N61">
        <f t="shared" si="7"/>
        <v>0</v>
      </c>
    </row>
    <row r="62" spans="1:16" ht="14.65" customHeight="1">
      <c r="A62" s="3" t="s">
        <v>74</v>
      </c>
      <c r="B62" s="4">
        <v>2</v>
      </c>
      <c r="C62" s="4">
        <v>11</v>
      </c>
      <c r="D62" s="4">
        <v>6</v>
      </c>
      <c r="E62" s="4">
        <v>4</v>
      </c>
      <c r="F62" s="4">
        <v>1</v>
      </c>
      <c r="G62" s="4">
        <v>1</v>
      </c>
      <c r="H62" s="4">
        <v>2.76</v>
      </c>
      <c r="J62">
        <f t="shared" si="4"/>
        <v>25</v>
      </c>
      <c r="K62" s="5">
        <f t="shared" si="5"/>
        <v>1</v>
      </c>
      <c r="M62">
        <f t="shared" si="6"/>
        <v>2.76</v>
      </c>
      <c r="N62">
        <f t="shared" si="7"/>
        <v>0</v>
      </c>
    </row>
    <row r="63" spans="1:16" ht="14.65" customHeight="1">
      <c r="A63" s="3" t="s">
        <v>75</v>
      </c>
      <c r="B63" s="4">
        <v>0</v>
      </c>
      <c r="C63" s="4">
        <v>9</v>
      </c>
      <c r="D63" s="4">
        <v>11</v>
      </c>
      <c r="E63" s="4">
        <v>2</v>
      </c>
      <c r="F63" s="4">
        <v>2</v>
      </c>
      <c r="G63" s="4">
        <v>1</v>
      </c>
      <c r="H63" s="4">
        <v>3</v>
      </c>
      <c r="J63">
        <f t="shared" si="4"/>
        <v>25</v>
      </c>
      <c r="K63" s="5">
        <f t="shared" si="5"/>
        <v>1</v>
      </c>
      <c r="M63">
        <f t="shared" si="6"/>
        <v>3</v>
      </c>
      <c r="N63">
        <f t="shared" si="7"/>
        <v>0</v>
      </c>
    </row>
    <row r="64" spans="1:16" ht="14.65" customHeight="1">
      <c r="A64" s="3" t="s">
        <v>76</v>
      </c>
      <c r="B64" s="4">
        <v>1</v>
      </c>
      <c r="C64" s="4">
        <v>9</v>
      </c>
      <c r="D64" s="4">
        <v>9</v>
      </c>
      <c r="E64" s="4">
        <v>3</v>
      </c>
      <c r="F64" s="4">
        <v>2</v>
      </c>
      <c r="G64" s="4">
        <v>1</v>
      </c>
      <c r="H64" s="4">
        <v>2.96</v>
      </c>
      <c r="J64">
        <f t="shared" si="4"/>
        <v>25</v>
      </c>
      <c r="K64" s="5">
        <f t="shared" si="5"/>
        <v>1</v>
      </c>
      <c r="M64">
        <f t="shared" si="6"/>
        <v>2.96</v>
      </c>
      <c r="N64">
        <f t="shared" si="7"/>
        <v>0</v>
      </c>
    </row>
    <row r="65" spans="1:14" ht="14.65" customHeight="1">
      <c r="A65" s="3" t="s">
        <v>77</v>
      </c>
      <c r="B65" s="4">
        <v>2</v>
      </c>
      <c r="C65" s="4">
        <v>5</v>
      </c>
      <c r="D65" s="4">
        <v>8</v>
      </c>
      <c r="E65" s="4">
        <v>8</v>
      </c>
      <c r="F65" s="4">
        <v>2</v>
      </c>
      <c r="G65" s="4">
        <v>0</v>
      </c>
      <c r="H65" s="4">
        <v>3.12</v>
      </c>
      <c r="J65">
        <f t="shared" si="4"/>
        <v>25</v>
      </c>
      <c r="K65" s="5">
        <f t="shared" si="5"/>
        <v>1</v>
      </c>
      <c r="M65">
        <f t="shared" si="6"/>
        <v>3.12</v>
      </c>
      <c r="N65">
        <f t="shared" si="7"/>
        <v>0</v>
      </c>
    </row>
    <row r="66" spans="1:14" ht="14.65" customHeight="1">
      <c r="A66" s="3" t="s">
        <v>78</v>
      </c>
      <c r="B66" s="4">
        <v>4</v>
      </c>
      <c r="C66" s="4">
        <v>7</v>
      </c>
      <c r="D66" s="4">
        <v>9</v>
      </c>
      <c r="E66" s="4">
        <v>3</v>
      </c>
      <c r="F66" s="4">
        <v>1</v>
      </c>
      <c r="G66" s="4">
        <v>1</v>
      </c>
      <c r="H66" s="4">
        <v>2.72</v>
      </c>
      <c r="J66">
        <f t="shared" si="4"/>
        <v>25</v>
      </c>
      <c r="K66" s="5">
        <f t="shared" si="5"/>
        <v>1</v>
      </c>
      <c r="M66">
        <f t="shared" si="6"/>
        <v>2.72</v>
      </c>
      <c r="N66">
        <f t="shared" si="7"/>
        <v>0</v>
      </c>
    </row>
    <row r="67" spans="1:14" ht="14.65" customHeight="1">
      <c r="A67" s="3" t="s">
        <v>79</v>
      </c>
      <c r="B67" s="4">
        <v>3</v>
      </c>
      <c r="C67" s="4">
        <v>8</v>
      </c>
      <c r="D67" s="4">
        <v>5</v>
      </c>
      <c r="E67" s="4">
        <v>6</v>
      </c>
      <c r="F67" s="4">
        <v>2</v>
      </c>
      <c r="G67" s="4">
        <v>1</v>
      </c>
      <c r="H67" s="4">
        <v>2.96</v>
      </c>
      <c r="J67">
        <f t="shared" ref="J67:J83" si="8">+SUM(B67:G67)</f>
        <v>25</v>
      </c>
      <c r="K67" s="5">
        <f t="shared" ref="K67:K83" si="9">+J67/$L$1</f>
        <v>1</v>
      </c>
      <c r="M67">
        <f t="shared" ref="M67:M83" si="10">ROUND(IF(P67="x",SUMPRODUCT(7-$B$2:$G$2,B67:G67)/SUM(B67:G67),SUMPRODUCT($B$2:$G$2,B67:G67)/SUM(B67:G67)),2)</f>
        <v>2.96</v>
      </c>
      <c r="N67">
        <f t="shared" ref="N67:N83" si="11">IF(M67&lt;&gt;H67,1,0)</f>
        <v>0</v>
      </c>
    </row>
    <row r="68" spans="1:14" ht="14.65" customHeight="1">
      <c r="A68" s="3" t="s">
        <v>80</v>
      </c>
      <c r="B68" s="4">
        <v>4</v>
      </c>
      <c r="C68" s="4">
        <v>7</v>
      </c>
      <c r="D68" s="4">
        <v>9</v>
      </c>
      <c r="E68" s="4">
        <v>3</v>
      </c>
      <c r="F68" s="4">
        <v>2</v>
      </c>
      <c r="G68" s="4">
        <v>0</v>
      </c>
      <c r="H68" s="4">
        <v>2.68</v>
      </c>
      <c r="J68">
        <f t="shared" si="8"/>
        <v>25</v>
      </c>
      <c r="K68" s="5">
        <f t="shared" si="9"/>
        <v>1</v>
      </c>
      <c r="M68">
        <f t="shared" si="10"/>
        <v>2.68</v>
      </c>
      <c r="N68">
        <f t="shared" si="11"/>
        <v>0</v>
      </c>
    </row>
    <row r="69" spans="1:14" ht="14.65" customHeight="1">
      <c r="A69" s="3" t="s">
        <v>81</v>
      </c>
      <c r="B69" s="4">
        <v>4</v>
      </c>
      <c r="C69" s="4">
        <v>11</v>
      </c>
      <c r="D69" s="4">
        <v>4</v>
      </c>
      <c r="E69" s="4">
        <v>5</v>
      </c>
      <c r="F69" s="4">
        <v>1</v>
      </c>
      <c r="G69" s="4">
        <v>0</v>
      </c>
      <c r="H69" s="4">
        <v>2.52</v>
      </c>
      <c r="J69">
        <f t="shared" si="8"/>
        <v>25</v>
      </c>
      <c r="K69" s="5">
        <f t="shared" si="9"/>
        <v>1</v>
      </c>
      <c r="M69">
        <f t="shared" si="10"/>
        <v>2.52</v>
      </c>
      <c r="N69">
        <f t="shared" si="11"/>
        <v>0</v>
      </c>
    </row>
    <row r="70" spans="1:14" ht="14.65" customHeight="1">
      <c r="A70" s="3" t="s">
        <v>82</v>
      </c>
      <c r="B70" s="4">
        <v>3</v>
      </c>
      <c r="C70" s="4">
        <v>5</v>
      </c>
      <c r="D70" s="4">
        <v>10</v>
      </c>
      <c r="E70" s="4">
        <v>5</v>
      </c>
      <c r="F70" s="4">
        <v>1</v>
      </c>
      <c r="G70" s="4">
        <v>1</v>
      </c>
      <c r="H70" s="4">
        <v>2.96</v>
      </c>
      <c r="J70">
        <f t="shared" si="8"/>
        <v>25</v>
      </c>
      <c r="K70" s="5">
        <f t="shared" si="9"/>
        <v>1</v>
      </c>
      <c r="M70">
        <f t="shared" si="10"/>
        <v>2.96</v>
      </c>
      <c r="N70">
        <f t="shared" si="11"/>
        <v>0</v>
      </c>
    </row>
    <row r="71" spans="1:14" ht="14.65" customHeight="1">
      <c r="A71" s="3" t="s">
        <v>83</v>
      </c>
      <c r="B71" s="4">
        <v>3</v>
      </c>
      <c r="C71" s="4">
        <v>6</v>
      </c>
      <c r="D71" s="4">
        <v>10</v>
      </c>
      <c r="E71" s="4">
        <v>3</v>
      </c>
      <c r="F71" s="4">
        <v>2</v>
      </c>
      <c r="G71" s="4">
        <v>0</v>
      </c>
      <c r="H71" s="4">
        <v>2.79</v>
      </c>
      <c r="J71">
        <f t="shared" si="8"/>
        <v>24</v>
      </c>
      <c r="K71" s="5">
        <f t="shared" si="9"/>
        <v>0.96</v>
      </c>
      <c r="M71">
        <f t="shared" si="10"/>
        <v>2.79</v>
      </c>
      <c r="N71">
        <f t="shared" si="11"/>
        <v>0</v>
      </c>
    </row>
    <row r="72" spans="1:14" ht="14.65" customHeight="1">
      <c r="A72" s="3" t="s">
        <v>84</v>
      </c>
      <c r="B72" s="4">
        <v>5</v>
      </c>
      <c r="C72" s="4">
        <v>8</v>
      </c>
      <c r="D72" s="4">
        <v>7</v>
      </c>
      <c r="E72" s="4">
        <v>3</v>
      </c>
      <c r="F72" s="4">
        <v>2</v>
      </c>
      <c r="G72" s="4">
        <v>0</v>
      </c>
      <c r="H72" s="4">
        <v>2.56</v>
      </c>
      <c r="J72">
        <f t="shared" si="8"/>
        <v>25</v>
      </c>
      <c r="K72" s="5">
        <f t="shared" si="9"/>
        <v>1</v>
      </c>
      <c r="M72">
        <f t="shared" si="10"/>
        <v>2.56</v>
      </c>
      <c r="N72">
        <f t="shared" si="11"/>
        <v>0</v>
      </c>
    </row>
    <row r="73" spans="1:14" ht="14.65" customHeight="1">
      <c r="A73" s="3" t="s">
        <v>85</v>
      </c>
      <c r="B73" s="4">
        <v>3</v>
      </c>
      <c r="C73" s="4">
        <v>5</v>
      </c>
      <c r="D73" s="4">
        <v>5</v>
      </c>
      <c r="E73" s="4">
        <v>9</v>
      </c>
      <c r="F73" s="4">
        <v>3</v>
      </c>
      <c r="G73" s="4">
        <v>0</v>
      </c>
      <c r="H73" s="4">
        <v>3.16</v>
      </c>
      <c r="J73">
        <f t="shared" si="8"/>
        <v>25</v>
      </c>
      <c r="K73" s="5">
        <f t="shared" si="9"/>
        <v>1</v>
      </c>
      <c r="M73">
        <f t="shared" si="10"/>
        <v>3.16</v>
      </c>
      <c r="N73">
        <f t="shared" si="11"/>
        <v>0</v>
      </c>
    </row>
    <row r="74" spans="1:14" ht="14.65" customHeight="1">
      <c r="A74" s="3" t="s">
        <v>86</v>
      </c>
      <c r="B74" s="4">
        <v>10</v>
      </c>
      <c r="C74" s="4">
        <v>9</v>
      </c>
      <c r="D74" s="4">
        <v>3</v>
      </c>
      <c r="E74" s="4">
        <v>0</v>
      </c>
      <c r="F74" s="4">
        <v>3</v>
      </c>
      <c r="G74" s="4">
        <v>0</v>
      </c>
      <c r="H74" s="4">
        <v>2.08</v>
      </c>
      <c r="J74">
        <f t="shared" si="8"/>
        <v>25</v>
      </c>
      <c r="K74" s="5">
        <f t="shared" si="9"/>
        <v>1</v>
      </c>
      <c r="M74">
        <f t="shared" si="10"/>
        <v>2.08</v>
      </c>
      <c r="N74">
        <f t="shared" si="11"/>
        <v>0</v>
      </c>
    </row>
    <row r="75" spans="1:14" ht="14.65" customHeight="1">
      <c r="A75" s="3" t="s">
        <v>87</v>
      </c>
      <c r="B75" s="4">
        <v>3</v>
      </c>
      <c r="C75" s="4">
        <v>5</v>
      </c>
      <c r="D75" s="4">
        <v>5</v>
      </c>
      <c r="E75" s="4">
        <v>7</v>
      </c>
      <c r="F75" s="4">
        <v>3</v>
      </c>
      <c r="G75" s="4">
        <v>1</v>
      </c>
      <c r="H75" s="4">
        <v>3.21</v>
      </c>
      <c r="J75">
        <f t="shared" si="8"/>
        <v>24</v>
      </c>
      <c r="K75" s="5">
        <f t="shared" si="9"/>
        <v>0.96</v>
      </c>
      <c r="M75">
        <f t="shared" si="10"/>
        <v>3.21</v>
      </c>
      <c r="N75">
        <f t="shared" si="11"/>
        <v>0</v>
      </c>
    </row>
    <row r="76" spans="1:14" ht="14.65" customHeight="1">
      <c r="A76" s="3" t="s">
        <v>88</v>
      </c>
      <c r="B76" s="4">
        <v>1</v>
      </c>
      <c r="C76" s="4">
        <v>7</v>
      </c>
      <c r="D76" s="4">
        <v>4</v>
      </c>
      <c r="E76" s="4">
        <v>3</v>
      </c>
      <c r="F76" s="4">
        <v>5</v>
      </c>
      <c r="G76" s="4">
        <v>4</v>
      </c>
      <c r="H76" s="4">
        <v>3.67</v>
      </c>
      <c r="J76">
        <f t="shared" si="8"/>
        <v>24</v>
      </c>
      <c r="K76" s="5">
        <f t="shared" si="9"/>
        <v>0.96</v>
      </c>
      <c r="M76">
        <f t="shared" si="10"/>
        <v>3.67</v>
      </c>
      <c r="N76">
        <f t="shared" si="11"/>
        <v>0</v>
      </c>
    </row>
    <row r="77" spans="1:14" ht="14.65" customHeight="1">
      <c r="A77" s="3" t="s">
        <v>89</v>
      </c>
      <c r="B77" s="4">
        <v>1</v>
      </c>
      <c r="C77" s="4">
        <v>2</v>
      </c>
      <c r="D77" s="4">
        <v>4</v>
      </c>
      <c r="E77" s="4">
        <v>3</v>
      </c>
      <c r="F77" s="4">
        <v>10</v>
      </c>
      <c r="G77" s="4">
        <v>4</v>
      </c>
      <c r="H77" s="4">
        <v>4.29</v>
      </c>
      <c r="J77">
        <f t="shared" si="8"/>
        <v>24</v>
      </c>
      <c r="K77" s="5">
        <f t="shared" si="9"/>
        <v>0.96</v>
      </c>
      <c r="M77">
        <f t="shared" si="10"/>
        <v>4.29</v>
      </c>
      <c r="N77">
        <f t="shared" si="11"/>
        <v>0</v>
      </c>
    </row>
    <row r="78" spans="1:14" ht="14.65" customHeight="1">
      <c r="A78" s="3" t="s">
        <v>90</v>
      </c>
      <c r="B78" s="4">
        <v>1</v>
      </c>
      <c r="C78" s="4">
        <v>1</v>
      </c>
      <c r="D78" s="4">
        <v>5</v>
      </c>
      <c r="E78" s="4">
        <v>6</v>
      </c>
      <c r="F78" s="4">
        <v>5</v>
      </c>
      <c r="G78" s="4">
        <v>6</v>
      </c>
      <c r="H78" s="4">
        <v>4.29</v>
      </c>
      <c r="J78">
        <f t="shared" si="8"/>
        <v>24</v>
      </c>
      <c r="K78" s="5">
        <f t="shared" si="9"/>
        <v>0.96</v>
      </c>
      <c r="M78">
        <f t="shared" si="10"/>
        <v>4.29</v>
      </c>
      <c r="N78">
        <f t="shared" si="11"/>
        <v>0</v>
      </c>
    </row>
    <row r="79" spans="1:14" ht="14.65" customHeight="1">
      <c r="A79" s="3" t="s">
        <v>91</v>
      </c>
      <c r="B79" s="4">
        <v>0</v>
      </c>
      <c r="C79" s="4">
        <v>4</v>
      </c>
      <c r="D79" s="4">
        <v>4</v>
      </c>
      <c r="E79" s="4">
        <v>2</v>
      </c>
      <c r="F79" s="4">
        <v>8</v>
      </c>
      <c r="G79" s="4">
        <v>6</v>
      </c>
      <c r="H79" s="4">
        <v>4.33</v>
      </c>
      <c r="J79">
        <f t="shared" si="8"/>
        <v>24</v>
      </c>
      <c r="K79" s="5">
        <f t="shared" si="9"/>
        <v>0.96</v>
      </c>
      <c r="M79">
        <f t="shared" si="10"/>
        <v>4.33</v>
      </c>
      <c r="N79">
        <f t="shared" si="11"/>
        <v>0</v>
      </c>
    </row>
    <row r="80" spans="1:14" ht="14.65" customHeight="1">
      <c r="A80" s="3" t="s">
        <v>92</v>
      </c>
      <c r="B80" s="4">
        <v>0</v>
      </c>
      <c r="C80" s="4">
        <v>2</v>
      </c>
      <c r="D80" s="4">
        <v>6</v>
      </c>
      <c r="E80" s="4">
        <v>2</v>
      </c>
      <c r="F80" s="4">
        <v>11</v>
      </c>
      <c r="G80" s="4">
        <v>3</v>
      </c>
      <c r="H80" s="4">
        <v>4.29</v>
      </c>
      <c r="J80">
        <f t="shared" si="8"/>
        <v>24</v>
      </c>
      <c r="K80" s="5">
        <f t="shared" si="9"/>
        <v>0.96</v>
      </c>
      <c r="M80">
        <f t="shared" si="10"/>
        <v>4.29</v>
      </c>
      <c r="N80">
        <f t="shared" si="11"/>
        <v>0</v>
      </c>
    </row>
    <row r="81" spans="1:14" ht="14.65" customHeight="1">
      <c r="A81" s="3" t="s">
        <v>93</v>
      </c>
      <c r="B81" s="4">
        <v>0</v>
      </c>
      <c r="C81" s="4">
        <v>2</v>
      </c>
      <c r="D81" s="4">
        <v>5</v>
      </c>
      <c r="E81" s="4">
        <v>5</v>
      </c>
      <c r="F81" s="4">
        <v>9</v>
      </c>
      <c r="G81" s="4">
        <v>3</v>
      </c>
      <c r="H81" s="4">
        <v>4.25</v>
      </c>
      <c r="J81">
        <f t="shared" si="8"/>
        <v>24</v>
      </c>
      <c r="K81" s="5">
        <f t="shared" si="9"/>
        <v>0.96</v>
      </c>
      <c r="M81">
        <f t="shared" si="10"/>
        <v>4.25</v>
      </c>
      <c r="N81">
        <f t="shared" si="11"/>
        <v>0</v>
      </c>
    </row>
    <row r="82" spans="1:14" ht="14.65" customHeight="1">
      <c r="A82" s="3" t="s">
        <v>94</v>
      </c>
      <c r="B82" s="4">
        <v>0</v>
      </c>
      <c r="C82" s="4">
        <v>5</v>
      </c>
      <c r="D82" s="4">
        <v>5</v>
      </c>
      <c r="E82" s="4">
        <v>7</v>
      </c>
      <c r="F82" s="4">
        <v>6</v>
      </c>
      <c r="G82" s="4">
        <v>1</v>
      </c>
      <c r="H82" s="4">
        <v>3.71</v>
      </c>
      <c r="J82">
        <f t="shared" si="8"/>
        <v>24</v>
      </c>
      <c r="K82" s="5">
        <f t="shared" si="9"/>
        <v>0.96</v>
      </c>
      <c r="M82">
        <f t="shared" si="10"/>
        <v>3.71</v>
      </c>
      <c r="N82">
        <f t="shared" si="11"/>
        <v>0</v>
      </c>
    </row>
    <row r="83" spans="1:14" ht="14.65" customHeight="1">
      <c r="A83" s="3" t="s">
        <v>95</v>
      </c>
      <c r="B83" s="4">
        <v>0</v>
      </c>
      <c r="C83" s="4">
        <v>0</v>
      </c>
      <c r="D83" s="4">
        <v>5</v>
      </c>
      <c r="E83" s="4">
        <v>6</v>
      </c>
      <c r="F83" s="4">
        <v>8</v>
      </c>
      <c r="G83" s="4">
        <v>4</v>
      </c>
      <c r="H83" s="4">
        <v>4.4800000000000004</v>
      </c>
      <c r="J83">
        <f t="shared" si="8"/>
        <v>23</v>
      </c>
      <c r="K83" s="5">
        <f t="shared" si="9"/>
        <v>0.92</v>
      </c>
      <c r="M83">
        <f t="shared" si="10"/>
        <v>4.4800000000000004</v>
      </c>
      <c r="N83">
        <f t="shared" si="11"/>
        <v>0</v>
      </c>
    </row>
    <row r="84" spans="1:14" ht="14.65" customHeight="1">
      <c r="J84" s="10" t="s">
        <v>7</v>
      </c>
      <c r="K84" s="11">
        <f>+AVERAGE(K3:K83)</f>
        <v>0.95901234567901206</v>
      </c>
    </row>
  </sheetData>
  <autoFilter ref="J1:N84">
    <filterColumn colId="3" showButton="0"/>
  </autoFilter>
  <mergeCells count="1">
    <mergeCell ref="M1:P1"/>
  </mergeCell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J16" sqref="J16"/>
    </sheetView>
  </sheetViews>
  <sheetFormatPr defaultColWidth="8.85546875" defaultRowHeight="15"/>
  <cols>
    <col min="1" max="1" width="22.7109375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3" t="s">
        <v>121</v>
      </c>
      <c r="B2" s="20" t="s">
        <v>37</v>
      </c>
      <c r="C2" s="19">
        <v>13</v>
      </c>
      <c r="D2" s="19">
        <v>5</v>
      </c>
      <c r="E2" s="19">
        <v>6</v>
      </c>
      <c r="F2" s="19">
        <v>0</v>
      </c>
      <c r="G2" s="19">
        <v>0</v>
      </c>
      <c r="H2" s="19">
        <v>0</v>
      </c>
      <c r="I2" s="23">
        <v>1.71</v>
      </c>
    </row>
    <row r="3" spans="1:9">
      <c r="A3" s="3" t="s">
        <v>122</v>
      </c>
      <c r="B3" s="20" t="s">
        <v>38</v>
      </c>
      <c r="C3" s="19">
        <v>9</v>
      </c>
      <c r="D3" s="19">
        <v>6</v>
      </c>
      <c r="E3" s="19">
        <v>5</v>
      </c>
      <c r="F3" s="19">
        <v>2</v>
      </c>
      <c r="G3" s="19">
        <v>2</v>
      </c>
      <c r="H3" s="19">
        <v>0</v>
      </c>
      <c r="I3" s="23">
        <v>2.25</v>
      </c>
    </row>
    <row r="4" spans="1:9">
      <c r="A4" s="3" t="s">
        <v>123</v>
      </c>
      <c r="B4" s="20" t="s">
        <v>39</v>
      </c>
      <c r="C4" s="19">
        <v>6</v>
      </c>
      <c r="D4" s="19">
        <v>7</v>
      </c>
      <c r="E4" s="19">
        <v>2</v>
      </c>
      <c r="F4" s="19">
        <v>6</v>
      </c>
      <c r="G4" s="19">
        <v>3</v>
      </c>
      <c r="H4" s="19">
        <v>0</v>
      </c>
      <c r="I4" s="23">
        <v>2.71</v>
      </c>
    </row>
    <row r="5" spans="1:9">
      <c r="A5" s="3" t="s">
        <v>124</v>
      </c>
      <c r="B5" s="20" t="s">
        <v>40</v>
      </c>
      <c r="C5" s="19">
        <v>4</v>
      </c>
      <c r="D5" s="19">
        <v>7</v>
      </c>
      <c r="E5" s="19">
        <v>4</v>
      </c>
      <c r="F5" s="19">
        <v>6</v>
      </c>
      <c r="G5" s="19">
        <v>3</v>
      </c>
      <c r="H5" s="19">
        <v>1</v>
      </c>
      <c r="I5" s="23">
        <v>3</v>
      </c>
    </row>
    <row r="6" spans="1:9">
      <c r="A6" s="3" t="s">
        <v>125</v>
      </c>
      <c r="B6" s="20" t="s">
        <v>41</v>
      </c>
      <c r="C6" s="19">
        <v>5</v>
      </c>
      <c r="D6" s="19">
        <v>4</v>
      </c>
      <c r="E6" s="19">
        <v>6</v>
      </c>
      <c r="F6" s="19">
        <v>8</v>
      </c>
      <c r="G6" s="19">
        <v>2</v>
      </c>
      <c r="H6" s="19">
        <v>0</v>
      </c>
      <c r="I6" s="23">
        <v>2.92</v>
      </c>
    </row>
    <row r="7" spans="1:9">
      <c r="A7" s="3" t="s">
        <v>106</v>
      </c>
      <c r="B7" s="3" t="s">
        <v>107</v>
      </c>
      <c r="I7" s="22">
        <v>2.52</v>
      </c>
    </row>
  </sheetData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I17" sqref="I17"/>
    </sheetView>
  </sheetViews>
  <sheetFormatPr defaultColWidth="8.85546875" defaultRowHeight="15"/>
  <cols>
    <col min="1" max="1" width="14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3" t="s">
        <v>126</v>
      </c>
      <c r="B2" s="20" t="s">
        <v>42</v>
      </c>
      <c r="C2" s="19">
        <v>3</v>
      </c>
      <c r="D2" s="19">
        <v>4</v>
      </c>
      <c r="E2" s="19">
        <v>5</v>
      </c>
      <c r="F2" s="19">
        <v>7</v>
      </c>
      <c r="G2" s="19">
        <v>5</v>
      </c>
      <c r="H2" s="19">
        <v>1</v>
      </c>
      <c r="I2" s="19">
        <v>3.4</v>
      </c>
    </row>
    <row r="3" spans="1:9">
      <c r="A3" s="3" t="s">
        <v>127</v>
      </c>
      <c r="B3" s="20" t="s">
        <v>43</v>
      </c>
      <c r="C3" s="19">
        <v>0</v>
      </c>
      <c r="D3" s="19">
        <v>1</v>
      </c>
      <c r="E3" s="19">
        <v>1</v>
      </c>
      <c r="F3" s="19">
        <v>7</v>
      </c>
      <c r="G3" s="19">
        <v>6</v>
      </c>
      <c r="H3" s="19">
        <v>10</v>
      </c>
      <c r="I3" s="19">
        <v>4.92</v>
      </c>
    </row>
    <row r="4" spans="1:9">
      <c r="A4" s="3" t="s">
        <v>128</v>
      </c>
      <c r="B4" s="20" t="s">
        <v>44</v>
      </c>
      <c r="C4" s="19">
        <v>1</v>
      </c>
      <c r="D4" s="19">
        <v>3</v>
      </c>
      <c r="E4" s="19">
        <v>3</v>
      </c>
      <c r="F4" s="19">
        <v>8</v>
      </c>
      <c r="G4" s="19">
        <v>9</v>
      </c>
      <c r="H4" s="19">
        <v>1</v>
      </c>
      <c r="I4" s="19">
        <v>3.96</v>
      </c>
    </row>
    <row r="5" spans="1:9">
      <c r="A5" s="3" t="s">
        <v>129</v>
      </c>
      <c r="B5" s="20" t="s">
        <v>45</v>
      </c>
      <c r="C5" s="19">
        <v>0</v>
      </c>
      <c r="D5" s="19">
        <v>1</v>
      </c>
      <c r="E5" s="19">
        <v>5</v>
      </c>
      <c r="F5" s="19">
        <v>10</v>
      </c>
      <c r="G5" s="19">
        <v>5</v>
      </c>
      <c r="H5" s="19">
        <v>4</v>
      </c>
      <c r="I5" s="19">
        <v>4.24</v>
      </c>
    </row>
    <row r="6" spans="1:9">
      <c r="A6" s="3" t="s">
        <v>130</v>
      </c>
      <c r="B6" s="20" t="s">
        <v>46</v>
      </c>
      <c r="C6" s="19">
        <v>4</v>
      </c>
      <c r="D6" s="19">
        <v>4</v>
      </c>
      <c r="E6" s="19">
        <v>2</v>
      </c>
      <c r="F6" s="19">
        <v>10</v>
      </c>
      <c r="G6" s="19">
        <v>4</v>
      </c>
      <c r="H6" s="19">
        <v>1</v>
      </c>
      <c r="I6" s="19">
        <v>3.36</v>
      </c>
    </row>
    <row r="7" spans="1:9">
      <c r="A7" s="3" t="s">
        <v>106</v>
      </c>
      <c r="B7" s="3" t="s">
        <v>107</v>
      </c>
      <c r="I7" s="18">
        <v>3.98</v>
      </c>
    </row>
  </sheetData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I2" sqref="I2:I7"/>
    </sheetView>
  </sheetViews>
  <sheetFormatPr defaultColWidth="8.85546875" defaultRowHeight="15"/>
  <cols>
    <col min="1" max="1" width="27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3" t="s">
        <v>131</v>
      </c>
      <c r="B2" s="20" t="s">
        <v>47</v>
      </c>
      <c r="C2" s="19">
        <v>1</v>
      </c>
      <c r="D2" s="19">
        <v>4</v>
      </c>
      <c r="E2" s="19">
        <v>3</v>
      </c>
      <c r="F2" s="19">
        <v>6</v>
      </c>
      <c r="G2" s="19">
        <v>8</v>
      </c>
      <c r="H2" s="19">
        <v>3</v>
      </c>
      <c r="I2" s="23">
        <v>4</v>
      </c>
    </row>
    <row r="3" spans="1:9">
      <c r="A3" s="3" t="s">
        <v>132</v>
      </c>
      <c r="B3" s="20" t="s">
        <v>48</v>
      </c>
      <c r="C3" s="19">
        <v>0</v>
      </c>
      <c r="D3" s="19">
        <v>0</v>
      </c>
      <c r="E3" s="19">
        <v>0</v>
      </c>
      <c r="F3" s="19">
        <v>4</v>
      </c>
      <c r="G3" s="19">
        <v>12</v>
      </c>
      <c r="H3" s="19">
        <v>9</v>
      </c>
      <c r="I3" s="23">
        <v>5.2</v>
      </c>
    </row>
    <row r="4" spans="1:9">
      <c r="A4" s="3" t="s">
        <v>133</v>
      </c>
      <c r="B4" s="20" t="s">
        <v>49</v>
      </c>
      <c r="C4" s="19">
        <v>0</v>
      </c>
      <c r="D4" s="19">
        <v>0</v>
      </c>
      <c r="E4" s="19">
        <v>1</v>
      </c>
      <c r="F4" s="19">
        <v>6</v>
      </c>
      <c r="G4" s="19">
        <v>11</v>
      </c>
      <c r="H4" s="19">
        <v>7</v>
      </c>
      <c r="I4" s="23">
        <v>4.96</v>
      </c>
    </row>
    <row r="5" spans="1:9">
      <c r="A5" s="3" t="s">
        <v>134</v>
      </c>
      <c r="B5" s="20" t="s">
        <v>50</v>
      </c>
      <c r="C5" s="19">
        <v>1</v>
      </c>
      <c r="D5" s="19">
        <v>3</v>
      </c>
      <c r="E5" s="19">
        <v>5</v>
      </c>
      <c r="F5" s="19">
        <v>3</v>
      </c>
      <c r="G5" s="19">
        <v>9</v>
      </c>
      <c r="H5" s="19">
        <v>4</v>
      </c>
      <c r="I5" s="23">
        <v>4.12</v>
      </c>
    </row>
    <row r="6" spans="1:9">
      <c r="A6" s="3" t="s">
        <v>135</v>
      </c>
      <c r="B6" s="20" t="s">
        <v>51</v>
      </c>
      <c r="C6" s="19">
        <v>0</v>
      </c>
      <c r="D6" s="19">
        <v>5</v>
      </c>
      <c r="E6" s="19">
        <v>4</v>
      </c>
      <c r="F6" s="19">
        <v>4</v>
      </c>
      <c r="G6" s="19">
        <v>9</v>
      </c>
      <c r="H6" s="19">
        <v>3</v>
      </c>
      <c r="I6" s="23">
        <v>4.04</v>
      </c>
    </row>
    <row r="7" spans="1:9">
      <c r="A7" s="3" t="s">
        <v>106</v>
      </c>
      <c r="B7" s="3" t="s">
        <v>107</v>
      </c>
      <c r="I7" s="22">
        <v>4.46</v>
      </c>
    </row>
  </sheetData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topLeftCell="A10" workbookViewId="0">
      <selection activeCell="I7" sqref="I2:I7"/>
    </sheetView>
  </sheetViews>
  <sheetFormatPr defaultColWidth="8.85546875" defaultRowHeight="15"/>
  <cols>
    <col min="1" max="1" width="20.85546875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20" t="s">
        <v>136</v>
      </c>
      <c r="B2" s="20" t="s">
        <v>52</v>
      </c>
      <c r="C2" s="19">
        <v>6</v>
      </c>
      <c r="D2" s="19">
        <v>4</v>
      </c>
      <c r="E2" s="19">
        <v>7</v>
      </c>
      <c r="F2" s="19">
        <v>6</v>
      </c>
      <c r="G2" s="19">
        <v>1</v>
      </c>
      <c r="H2" s="19">
        <v>1</v>
      </c>
      <c r="I2" s="19">
        <v>2.8</v>
      </c>
    </row>
    <row r="3" spans="1:9">
      <c r="A3" s="20" t="s">
        <v>137</v>
      </c>
      <c r="B3" s="20" t="s">
        <v>53</v>
      </c>
      <c r="C3" s="19">
        <v>4</v>
      </c>
      <c r="D3" s="19">
        <v>7</v>
      </c>
      <c r="E3" s="19">
        <v>6</v>
      </c>
      <c r="F3" s="19">
        <v>2</v>
      </c>
      <c r="G3" s="19">
        <v>4</v>
      </c>
      <c r="H3" s="19">
        <v>2</v>
      </c>
      <c r="I3" s="19">
        <v>3.04</v>
      </c>
    </row>
    <row r="4" spans="1:9">
      <c r="A4" s="20" t="s">
        <v>138</v>
      </c>
      <c r="B4" s="20" t="s">
        <v>54</v>
      </c>
      <c r="C4" s="19">
        <v>5</v>
      </c>
      <c r="D4" s="19">
        <v>10</v>
      </c>
      <c r="E4" s="19">
        <v>5</v>
      </c>
      <c r="F4" s="19">
        <v>2</v>
      </c>
      <c r="G4" s="19">
        <v>2</v>
      </c>
      <c r="H4" s="19">
        <v>1</v>
      </c>
      <c r="I4" s="19">
        <v>2.56</v>
      </c>
    </row>
    <row r="5" spans="1:9">
      <c r="A5" s="20" t="s">
        <v>139</v>
      </c>
      <c r="B5" s="20" t="s">
        <v>55</v>
      </c>
      <c r="C5" s="19">
        <v>5</v>
      </c>
      <c r="D5" s="19">
        <v>9</v>
      </c>
      <c r="E5" s="19">
        <v>8</v>
      </c>
      <c r="F5" s="19">
        <v>2</v>
      </c>
      <c r="G5" s="19">
        <v>1</v>
      </c>
      <c r="H5" s="19">
        <v>0</v>
      </c>
      <c r="I5" s="19">
        <v>2.4</v>
      </c>
    </row>
    <row r="6" spans="1:9">
      <c r="A6" s="20" t="s">
        <v>140</v>
      </c>
      <c r="B6" s="20" t="s">
        <v>56</v>
      </c>
      <c r="C6" s="19">
        <v>11</v>
      </c>
      <c r="D6" s="19">
        <v>8</v>
      </c>
      <c r="E6" s="19">
        <v>3</v>
      </c>
      <c r="F6" s="19">
        <v>3</v>
      </c>
      <c r="G6" s="19">
        <v>0</v>
      </c>
      <c r="H6" s="19">
        <v>0</v>
      </c>
      <c r="I6" s="19">
        <v>1.92</v>
      </c>
    </row>
    <row r="7" spans="1:9">
      <c r="A7" s="3" t="s">
        <v>106</v>
      </c>
      <c r="B7" s="3" t="s">
        <v>107</v>
      </c>
      <c r="I7" s="18">
        <v>2.54</v>
      </c>
    </row>
  </sheetData>
  <pageMargins left="0.75" right="0.75" top="1" bottom="1" header="0.5" footer="0.5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I2" sqref="I2:I7"/>
    </sheetView>
  </sheetViews>
  <sheetFormatPr defaultColWidth="8.85546875" defaultRowHeight="15"/>
  <cols>
    <col min="1" max="1" width="25.5703125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20" t="s">
        <v>141</v>
      </c>
      <c r="B2" s="20" t="s">
        <v>57</v>
      </c>
      <c r="C2" s="19">
        <v>2</v>
      </c>
      <c r="D2" s="19">
        <v>2</v>
      </c>
      <c r="E2" s="19">
        <v>3</v>
      </c>
      <c r="F2" s="19">
        <v>7</v>
      </c>
      <c r="G2" s="19">
        <v>6</v>
      </c>
      <c r="H2" s="19">
        <v>3</v>
      </c>
      <c r="I2" s="19">
        <v>3.96</v>
      </c>
    </row>
    <row r="3" spans="1:9">
      <c r="A3" s="20" t="s">
        <v>142</v>
      </c>
      <c r="B3" s="20" t="s">
        <v>58</v>
      </c>
      <c r="C3" s="19">
        <v>0</v>
      </c>
      <c r="D3" s="19">
        <v>0</v>
      </c>
      <c r="E3" s="19">
        <v>0</v>
      </c>
      <c r="F3" s="19">
        <v>7</v>
      </c>
      <c r="G3" s="19">
        <v>8</v>
      </c>
      <c r="H3" s="19">
        <v>8</v>
      </c>
      <c r="I3" s="19">
        <v>5.04</v>
      </c>
    </row>
    <row r="4" spans="1:9">
      <c r="A4" s="20" t="s">
        <v>143</v>
      </c>
      <c r="B4" s="20" t="s">
        <v>59</v>
      </c>
      <c r="C4" s="19">
        <v>0</v>
      </c>
      <c r="D4" s="19">
        <v>2</v>
      </c>
      <c r="E4" s="19">
        <v>3</v>
      </c>
      <c r="F4" s="19">
        <v>4</v>
      </c>
      <c r="G4" s="19">
        <v>7</v>
      </c>
      <c r="H4" s="19">
        <v>7</v>
      </c>
      <c r="I4" s="19">
        <v>4.6100000000000003</v>
      </c>
    </row>
    <row r="5" spans="1:9">
      <c r="A5" s="20" t="s">
        <v>144</v>
      </c>
      <c r="B5" s="20" t="s">
        <v>60</v>
      </c>
      <c r="C5" s="19">
        <v>2</v>
      </c>
      <c r="D5" s="19">
        <v>5</v>
      </c>
      <c r="E5" s="19">
        <v>5</v>
      </c>
      <c r="F5" s="19">
        <v>4</v>
      </c>
      <c r="G5" s="19">
        <v>4</v>
      </c>
      <c r="H5" s="19">
        <v>3</v>
      </c>
      <c r="I5" s="19">
        <v>3.52</v>
      </c>
    </row>
    <row r="6" spans="1:9">
      <c r="A6" s="20" t="s">
        <v>145</v>
      </c>
      <c r="B6" s="20" t="s">
        <v>61</v>
      </c>
      <c r="C6" s="19">
        <v>6</v>
      </c>
      <c r="D6" s="19">
        <v>4</v>
      </c>
      <c r="E6" s="19">
        <v>5</v>
      </c>
      <c r="F6" s="19">
        <v>3</v>
      </c>
      <c r="G6" s="19">
        <v>3</v>
      </c>
      <c r="H6" s="19">
        <v>2</v>
      </c>
      <c r="I6" s="19">
        <v>4.04</v>
      </c>
    </row>
    <row r="7" spans="1:9">
      <c r="A7" s="3" t="s">
        <v>106</v>
      </c>
      <c r="B7" s="3" t="s">
        <v>107</v>
      </c>
      <c r="I7" s="19">
        <v>4.2300000000000004</v>
      </c>
    </row>
  </sheetData>
  <pageMargins left="0.75" right="0.75" top="1" bottom="1" header="0.5" footer="0.5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I2" sqref="I2:I5"/>
    </sheetView>
  </sheetViews>
  <sheetFormatPr defaultColWidth="8.85546875" defaultRowHeight="15"/>
  <cols>
    <col min="1" max="1" width="26.7109375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20" t="s">
        <v>146</v>
      </c>
      <c r="B2" s="20" t="s">
        <v>62</v>
      </c>
      <c r="C2" s="19">
        <v>1</v>
      </c>
      <c r="D2" s="19">
        <v>2</v>
      </c>
      <c r="E2" s="19">
        <v>4</v>
      </c>
      <c r="F2" s="19">
        <v>9</v>
      </c>
      <c r="G2" s="19">
        <v>7</v>
      </c>
      <c r="H2" s="19">
        <v>0</v>
      </c>
      <c r="I2" s="23">
        <v>3.83</v>
      </c>
    </row>
    <row r="3" spans="1:9">
      <c r="A3" s="20" t="s">
        <v>147</v>
      </c>
      <c r="B3" s="20" t="s">
        <v>63</v>
      </c>
      <c r="C3" s="19">
        <v>1</v>
      </c>
      <c r="D3" s="19">
        <v>4</v>
      </c>
      <c r="E3" s="19">
        <v>6</v>
      </c>
      <c r="F3" s="19">
        <v>6</v>
      </c>
      <c r="G3" s="19">
        <v>6</v>
      </c>
      <c r="H3" s="19">
        <v>0</v>
      </c>
      <c r="I3" s="23">
        <v>3.52</v>
      </c>
    </row>
    <row r="4" spans="1:9">
      <c r="A4" s="20" t="s">
        <v>148</v>
      </c>
      <c r="B4" s="20" t="s">
        <v>64</v>
      </c>
      <c r="C4" s="19">
        <v>2</v>
      </c>
      <c r="D4" s="19">
        <v>5</v>
      </c>
      <c r="E4" s="19">
        <v>5</v>
      </c>
      <c r="F4" s="19">
        <v>7</v>
      </c>
      <c r="G4" s="19">
        <v>3</v>
      </c>
      <c r="H4" s="19">
        <v>1</v>
      </c>
      <c r="I4" s="23">
        <v>3.3</v>
      </c>
    </row>
    <row r="5" spans="1:9">
      <c r="A5" s="20" t="s">
        <v>106</v>
      </c>
      <c r="B5" s="3" t="s">
        <v>107</v>
      </c>
      <c r="I5" s="22">
        <v>3.55</v>
      </c>
    </row>
  </sheetData>
  <pageMargins left="0.75" right="0.75" top="1" bottom="1" header="0.5" footer="0.5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0" sqref="A1:C10"/>
    </sheetView>
  </sheetViews>
  <sheetFormatPr defaultColWidth="8.85546875" defaultRowHeight="15"/>
  <cols>
    <col min="1" max="1" width="58" style="26" bestFit="1" customWidth="1"/>
    <col min="2" max="2" width="29.28515625" style="26" customWidth="1"/>
    <col min="3" max="3" width="25.85546875" style="26" customWidth="1"/>
    <col min="4" max="16384" width="8.85546875" style="26"/>
  </cols>
  <sheetData>
    <row r="1" spans="1:3">
      <c r="A1" s="21" t="s">
        <v>96</v>
      </c>
      <c r="B1" s="21" t="s">
        <v>158</v>
      </c>
      <c r="C1" s="21" t="s">
        <v>159</v>
      </c>
    </row>
    <row r="2" spans="1:3">
      <c r="A2" s="26" t="s">
        <v>149</v>
      </c>
      <c r="B2" s="27">
        <v>4.1911111111111099</v>
      </c>
      <c r="C2" s="26">
        <v>4.6500000000000004</v>
      </c>
    </row>
    <row r="3" spans="1:3">
      <c r="A3" s="26" t="s">
        <v>150</v>
      </c>
      <c r="B3" s="27">
        <v>5.34</v>
      </c>
      <c r="C3" s="26">
        <v>1.7</v>
      </c>
    </row>
    <row r="4" spans="1:3">
      <c r="A4" s="26" t="s">
        <v>151</v>
      </c>
      <c r="B4" s="27">
        <v>3.1680000000000001</v>
      </c>
      <c r="C4" s="26">
        <v>4.43</v>
      </c>
    </row>
    <row r="5" spans="1:3">
      <c r="A5" s="26" t="s">
        <v>152</v>
      </c>
      <c r="B5" s="27">
        <v>2.52</v>
      </c>
      <c r="C5" s="26">
        <v>1.87</v>
      </c>
    </row>
    <row r="6" spans="1:3">
      <c r="A6" s="26" t="s">
        <v>153</v>
      </c>
      <c r="B6" s="26">
        <v>3.98</v>
      </c>
      <c r="C6" s="26">
        <v>1.96</v>
      </c>
    </row>
    <row r="7" spans="1:3">
      <c r="A7" s="26" t="s">
        <v>154</v>
      </c>
      <c r="B7" s="27">
        <v>4.46</v>
      </c>
      <c r="C7" s="26">
        <v>5.04</v>
      </c>
    </row>
    <row r="8" spans="1:3">
      <c r="A8" s="26" t="s">
        <v>155</v>
      </c>
      <c r="B8" s="26">
        <v>2.54</v>
      </c>
      <c r="C8" s="26">
        <v>4.74</v>
      </c>
    </row>
    <row r="9" spans="1:3">
      <c r="A9" s="26" t="s">
        <v>156</v>
      </c>
      <c r="B9" s="26">
        <v>4.2300000000000004</v>
      </c>
      <c r="C9" s="26">
        <v>4.04</v>
      </c>
    </row>
    <row r="10" spans="1:3">
      <c r="A10" s="26" t="s">
        <v>157</v>
      </c>
      <c r="B10" s="27">
        <v>3.55</v>
      </c>
      <c r="C10" s="26">
        <v>2.61</v>
      </c>
    </row>
  </sheetData>
  <pageMargins left="0.7" right="0.7" top="0.75" bottom="0.75" header="0.3" footer="0.3"/>
  <pageSetup paperSize="9" orientation="portrait" r:id="rId1"/>
  <cellWatches>
    <cellWatch r="B2"/>
    <cellWatch r="B10"/>
  </cellWatche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I2" sqref="I2:I6"/>
    </sheetView>
  </sheetViews>
  <sheetFormatPr defaultColWidth="8.85546875" defaultRowHeight="15"/>
  <cols>
    <col min="1" max="1" width="23.28515625" style="26" customWidth="1"/>
    <col min="2" max="9" width="18.5703125" style="26" bestFit="1" customWidth="1"/>
    <col min="10" max="16384" width="8.85546875" style="26"/>
  </cols>
  <sheetData>
    <row r="1" spans="1:9">
      <c r="A1" s="30" t="s">
        <v>96</v>
      </c>
      <c r="B1" s="30" t="s">
        <v>0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5</v>
      </c>
      <c r="H1" s="30" t="s">
        <v>6</v>
      </c>
      <c r="I1" s="30" t="s">
        <v>7</v>
      </c>
    </row>
    <row r="2" spans="1:9">
      <c r="A2" s="20" t="s">
        <v>160</v>
      </c>
      <c r="B2" s="29" t="s">
        <v>74</v>
      </c>
      <c r="C2" s="28">
        <v>2</v>
      </c>
      <c r="D2" s="28">
        <v>11</v>
      </c>
      <c r="E2" s="28">
        <v>6</v>
      </c>
      <c r="F2" s="28">
        <v>4</v>
      </c>
      <c r="G2" s="28">
        <v>1</v>
      </c>
      <c r="H2" s="28">
        <v>1</v>
      </c>
      <c r="I2" s="31">
        <v>2.76</v>
      </c>
    </row>
    <row r="3" spans="1:9">
      <c r="A3" s="20" t="s">
        <v>161</v>
      </c>
      <c r="B3" s="29" t="s">
        <v>75</v>
      </c>
      <c r="C3" s="28">
        <v>0</v>
      </c>
      <c r="D3" s="28">
        <v>9</v>
      </c>
      <c r="E3" s="28">
        <v>11</v>
      </c>
      <c r="F3" s="28">
        <v>2</v>
      </c>
      <c r="G3" s="28">
        <v>2</v>
      </c>
      <c r="H3" s="28">
        <v>1</v>
      </c>
      <c r="I3" s="31">
        <v>3</v>
      </c>
    </row>
    <row r="4" spans="1:9">
      <c r="A4" s="20" t="s">
        <v>162</v>
      </c>
      <c r="B4" s="29" t="s">
        <v>76</v>
      </c>
      <c r="C4" s="28">
        <v>1</v>
      </c>
      <c r="D4" s="28">
        <v>9</v>
      </c>
      <c r="E4" s="28">
        <v>9</v>
      </c>
      <c r="F4" s="28">
        <v>3</v>
      </c>
      <c r="G4" s="28">
        <v>2</v>
      </c>
      <c r="H4" s="28">
        <v>1</v>
      </c>
      <c r="I4" s="31">
        <v>2.96</v>
      </c>
    </row>
    <row r="5" spans="1:9">
      <c r="A5" s="20" t="s">
        <v>163</v>
      </c>
      <c r="B5" s="29" t="s">
        <v>77</v>
      </c>
      <c r="C5" s="28">
        <v>2</v>
      </c>
      <c r="D5" s="28">
        <v>5</v>
      </c>
      <c r="E5" s="28">
        <v>8</v>
      </c>
      <c r="F5" s="28">
        <v>8</v>
      </c>
      <c r="G5" s="28">
        <v>2</v>
      </c>
      <c r="H5" s="28">
        <v>0</v>
      </c>
      <c r="I5" s="31">
        <v>3.12</v>
      </c>
    </row>
    <row r="6" spans="1:9">
      <c r="A6" s="20" t="s">
        <v>106</v>
      </c>
      <c r="B6" s="3" t="s">
        <v>107</v>
      </c>
      <c r="I6" s="27">
        <v>2.96</v>
      </c>
    </row>
  </sheetData>
  <pageMargins left="0.75" right="0.75" top="1" bottom="1" header="0.5" footer="0.5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6"/>
  <sheetViews>
    <sheetView topLeftCell="C1" workbookViewId="0">
      <selection activeCell="I2" sqref="I2:I6"/>
    </sheetView>
  </sheetViews>
  <sheetFormatPr defaultColWidth="8.85546875" defaultRowHeight="15"/>
  <cols>
    <col min="1" max="1" width="67.7109375" style="26" customWidth="1"/>
    <col min="2" max="9" width="18.5703125" style="26" bestFit="1" customWidth="1"/>
    <col min="10" max="16384" width="8.85546875" style="26"/>
  </cols>
  <sheetData>
    <row r="1" spans="1:9">
      <c r="A1" s="34" t="s">
        <v>96</v>
      </c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6</v>
      </c>
      <c r="I1" s="34" t="s">
        <v>7</v>
      </c>
    </row>
    <row r="2" spans="1:9">
      <c r="A2" s="20" t="s">
        <v>164</v>
      </c>
      <c r="B2" s="33" t="s">
        <v>78</v>
      </c>
      <c r="C2" s="32">
        <v>4</v>
      </c>
      <c r="D2" s="32">
        <v>7</v>
      </c>
      <c r="E2" s="32">
        <v>9</v>
      </c>
      <c r="F2" s="32">
        <v>3</v>
      </c>
      <c r="G2" s="32">
        <v>1</v>
      </c>
      <c r="H2" s="32">
        <v>1</v>
      </c>
      <c r="I2" s="32">
        <v>2.72</v>
      </c>
    </row>
    <row r="3" spans="1:9">
      <c r="A3" s="20" t="s">
        <v>165</v>
      </c>
      <c r="B3" s="33" t="s">
        <v>79</v>
      </c>
      <c r="C3" s="32">
        <v>3</v>
      </c>
      <c r="D3" s="32">
        <v>8</v>
      </c>
      <c r="E3" s="32">
        <v>5</v>
      </c>
      <c r="F3" s="32">
        <v>6</v>
      </c>
      <c r="G3" s="32">
        <v>2</v>
      </c>
      <c r="H3" s="32">
        <v>1</v>
      </c>
      <c r="I3" s="32">
        <v>2.96</v>
      </c>
    </row>
    <row r="4" spans="1:9">
      <c r="A4" s="20" t="s">
        <v>166</v>
      </c>
      <c r="B4" s="33" t="s">
        <v>80</v>
      </c>
      <c r="C4" s="32">
        <v>4</v>
      </c>
      <c r="D4" s="32">
        <v>7</v>
      </c>
      <c r="E4" s="32">
        <v>9</v>
      </c>
      <c r="F4" s="32">
        <v>3</v>
      </c>
      <c r="G4" s="32">
        <v>2</v>
      </c>
      <c r="H4" s="32">
        <v>0</v>
      </c>
      <c r="I4" s="32">
        <v>2.68</v>
      </c>
    </row>
    <row r="5" spans="1:9">
      <c r="A5" s="20" t="s">
        <v>167</v>
      </c>
      <c r="B5" s="33" t="s">
        <v>81</v>
      </c>
      <c r="C5" s="32">
        <v>4</v>
      </c>
      <c r="D5" s="32">
        <v>11</v>
      </c>
      <c r="E5" s="32">
        <v>4</v>
      </c>
      <c r="F5" s="32">
        <v>5</v>
      </c>
      <c r="G5" s="32">
        <v>1</v>
      </c>
      <c r="H5" s="32">
        <v>0</v>
      </c>
      <c r="I5" s="32">
        <v>2.52</v>
      </c>
    </row>
    <row r="6" spans="1:9">
      <c r="A6" s="20" t="s">
        <v>106</v>
      </c>
      <c r="B6" s="3" t="s">
        <v>107</v>
      </c>
      <c r="I6" s="32">
        <v>2.72</v>
      </c>
    </row>
  </sheetData>
  <pageMargins left="0.75" right="0.75" top="1" bottom="1" header="0.5" footer="0.5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K10" sqref="K10"/>
    </sheetView>
  </sheetViews>
  <sheetFormatPr defaultColWidth="8.85546875" defaultRowHeight="15"/>
  <cols>
    <col min="1" max="1" width="30.42578125" style="26" customWidth="1"/>
    <col min="2" max="9" width="18.5703125" style="26" bestFit="1" customWidth="1"/>
    <col min="10" max="16384" width="8.85546875" style="26"/>
  </cols>
  <sheetData>
    <row r="1" spans="1:9">
      <c r="A1" s="34" t="s">
        <v>96</v>
      </c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6</v>
      </c>
      <c r="I1" s="34" t="s">
        <v>7</v>
      </c>
    </row>
    <row r="2" spans="1:9">
      <c r="A2" s="20" t="s">
        <v>172</v>
      </c>
      <c r="B2" s="33" t="s">
        <v>82</v>
      </c>
      <c r="C2" s="32">
        <v>3</v>
      </c>
      <c r="D2" s="32">
        <v>5</v>
      </c>
      <c r="E2" s="32">
        <v>10</v>
      </c>
      <c r="F2" s="32">
        <v>5</v>
      </c>
      <c r="G2" s="32">
        <v>1</v>
      </c>
      <c r="H2" s="32">
        <v>1</v>
      </c>
      <c r="I2" s="32">
        <v>2.96</v>
      </c>
    </row>
    <row r="3" spans="1:9">
      <c r="A3" s="20" t="s">
        <v>171</v>
      </c>
      <c r="B3" s="33" t="s">
        <v>83</v>
      </c>
      <c r="C3" s="32">
        <v>3</v>
      </c>
      <c r="D3" s="32">
        <v>6</v>
      </c>
      <c r="E3" s="32">
        <v>10</v>
      </c>
      <c r="F3" s="32">
        <v>3</v>
      </c>
      <c r="G3" s="32">
        <v>2</v>
      </c>
      <c r="H3" s="32">
        <v>0</v>
      </c>
      <c r="I3" s="32">
        <v>2.79</v>
      </c>
    </row>
    <row r="4" spans="1:9">
      <c r="A4" s="20" t="s">
        <v>170</v>
      </c>
      <c r="B4" s="33" t="s">
        <v>84</v>
      </c>
      <c r="C4" s="32">
        <v>5</v>
      </c>
      <c r="D4" s="32">
        <v>8</v>
      </c>
      <c r="E4" s="32">
        <v>7</v>
      </c>
      <c r="F4" s="32">
        <v>3</v>
      </c>
      <c r="G4" s="32">
        <v>2</v>
      </c>
      <c r="H4" s="32">
        <v>0</v>
      </c>
      <c r="I4" s="32">
        <v>2.56</v>
      </c>
    </row>
    <row r="5" spans="1:9">
      <c r="A5" s="20" t="s">
        <v>169</v>
      </c>
      <c r="B5" s="33" t="s">
        <v>85</v>
      </c>
      <c r="C5" s="32">
        <v>3</v>
      </c>
      <c r="D5" s="32">
        <v>5</v>
      </c>
      <c r="E5" s="32">
        <v>5</v>
      </c>
      <c r="F5" s="32">
        <v>9</v>
      </c>
      <c r="G5" s="32">
        <v>3</v>
      </c>
      <c r="H5" s="32">
        <v>0</v>
      </c>
      <c r="I5" s="32">
        <v>3.16</v>
      </c>
    </row>
    <row r="6" spans="1:9">
      <c r="A6" s="20" t="s">
        <v>168</v>
      </c>
      <c r="B6" s="33" t="s">
        <v>86</v>
      </c>
      <c r="C6" s="32">
        <v>10</v>
      </c>
      <c r="D6" s="32">
        <v>9</v>
      </c>
      <c r="E6" s="32">
        <v>3</v>
      </c>
      <c r="F6" s="32">
        <v>0</v>
      </c>
      <c r="G6" s="32">
        <v>3</v>
      </c>
      <c r="H6" s="32">
        <v>0</v>
      </c>
      <c r="I6" s="32">
        <v>2.08</v>
      </c>
    </row>
    <row r="7" spans="1:9">
      <c r="A7" s="20" t="s">
        <v>106</v>
      </c>
      <c r="B7" s="3" t="s">
        <v>107</v>
      </c>
      <c r="I7" s="32">
        <v>2.71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6"/>
  <sheetViews>
    <sheetView workbookViewId="0">
      <selection activeCell="S54" sqref="S54"/>
    </sheetView>
  </sheetViews>
  <sheetFormatPr defaultRowHeight="14.65" customHeight="1"/>
  <cols>
    <col min="1" max="1" width="9.28515625" bestFit="1" customWidth="1"/>
    <col min="2" max="8" width="18.5703125" bestFit="1" customWidth="1"/>
    <col min="10" max="10" width="19.5703125" customWidth="1"/>
    <col min="11" max="11" width="13.7109375" customWidth="1"/>
    <col min="13" max="13" width="9.7109375" bestFit="1" customWidth="1"/>
  </cols>
  <sheetData>
    <row r="1" spans="1:18" ht="26.25" customHeight="1">
      <c r="A1" s="37" t="s">
        <v>0</v>
      </c>
      <c r="B1" s="37" t="s">
        <v>1</v>
      </c>
      <c r="C1" s="37" t="s">
        <v>2</v>
      </c>
      <c r="D1" s="37" t="s">
        <v>3</v>
      </c>
      <c r="E1" s="37" t="s">
        <v>4</v>
      </c>
      <c r="F1" s="37" t="s">
        <v>5</v>
      </c>
      <c r="G1" s="37" t="s">
        <v>6</v>
      </c>
      <c r="H1" s="37" t="s">
        <v>7</v>
      </c>
      <c r="J1" s="37" t="s">
        <v>8</v>
      </c>
      <c r="K1" s="37" t="s">
        <v>9</v>
      </c>
      <c r="L1">
        <v>25</v>
      </c>
      <c r="M1" s="40" t="s">
        <v>10</v>
      </c>
      <c r="N1" s="40"/>
      <c r="O1" s="40"/>
      <c r="P1" s="40"/>
    </row>
    <row r="2" spans="1:18" ht="14.65" customHeight="1">
      <c r="A2" s="37"/>
      <c r="B2" s="37">
        <v>1</v>
      </c>
      <c r="C2" s="37">
        <v>2</v>
      </c>
      <c r="D2" s="37">
        <v>3</v>
      </c>
      <c r="E2" s="37">
        <v>4</v>
      </c>
      <c r="F2" s="37">
        <v>5</v>
      </c>
      <c r="G2" s="37">
        <v>6</v>
      </c>
      <c r="H2" s="37"/>
      <c r="J2" s="37"/>
      <c r="K2" s="37"/>
      <c r="M2" t="s">
        <v>11</v>
      </c>
      <c r="N2" t="s">
        <v>12</v>
      </c>
      <c r="P2" t="s">
        <v>13</v>
      </c>
    </row>
    <row r="3" spans="1:18" ht="14.65" customHeight="1">
      <c r="A3" s="3" t="s">
        <v>14</v>
      </c>
      <c r="B3" s="4">
        <v>2</v>
      </c>
      <c r="C3" s="4">
        <v>0</v>
      </c>
      <c r="D3" s="4">
        <v>6</v>
      </c>
      <c r="E3" s="4">
        <v>1</v>
      </c>
      <c r="F3" s="4">
        <v>13</v>
      </c>
      <c r="G3" s="4">
        <v>3</v>
      </c>
      <c r="H3" s="4">
        <v>4.28</v>
      </c>
      <c r="J3">
        <f t="shared" ref="J3:J34" si="0">+SUM(B3:G3)</f>
        <v>25</v>
      </c>
      <c r="K3" s="5">
        <f t="shared" ref="K3:K66" si="1">+J3/$L$1</f>
        <v>1</v>
      </c>
      <c r="M3">
        <f t="shared" ref="M3:M34" si="2">ROUND(IF(P3="x",SUMPRODUCT(7-$B$2:$G$2,B3:G3)/SUM(B3:G3),SUMPRODUCT($B$2:$G$2,B3:G3)/SUM(B3:G3)),2)</f>
        <v>4.28</v>
      </c>
      <c r="N3">
        <f t="shared" ref="N3:N66" si="3">IF(M3&lt;&gt;H3,1,0)</f>
        <v>0</v>
      </c>
      <c r="R3">
        <f>+B3*$B$2+C3*$C$2+D3*$D$2+E3*$E$2+F3*$F$2+G3*$G$2</f>
        <v>107</v>
      </c>
    </row>
    <row r="4" spans="1:18" ht="14.65" customHeight="1">
      <c r="A4" s="3" t="s">
        <v>15</v>
      </c>
      <c r="B4" s="4">
        <v>15</v>
      </c>
      <c r="C4" s="4">
        <v>7</v>
      </c>
      <c r="D4" s="4">
        <v>2</v>
      </c>
      <c r="E4" s="4">
        <v>1</v>
      </c>
      <c r="F4" s="4">
        <v>0</v>
      </c>
      <c r="G4" s="4">
        <v>0</v>
      </c>
      <c r="H4" s="4">
        <v>1.56</v>
      </c>
      <c r="J4">
        <f t="shared" si="0"/>
        <v>25</v>
      </c>
      <c r="K4" s="5">
        <f t="shared" si="1"/>
        <v>1</v>
      </c>
      <c r="M4">
        <f t="shared" si="2"/>
        <v>1.56</v>
      </c>
      <c r="N4">
        <f t="shared" si="3"/>
        <v>0</v>
      </c>
      <c r="R4">
        <f t="shared" ref="R4:R67" si="4">+B4*$B$2+C4*$C$2+D4*$D$2+E4*$E$2+F4*$F$2+G4*$G$2</f>
        <v>39</v>
      </c>
    </row>
    <row r="5" spans="1:18" ht="14.65" customHeight="1">
      <c r="A5" s="3" t="s">
        <v>16</v>
      </c>
      <c r="B5" s="4">
        <v>5</v>
      </c>
      <c r="C5" s="4">
        <v>0</v>
      </c>
      <c r="D5" s="4">
        <v>4</v>
      </c>
      <c r="E5" s="4">
        <v>2</v>
      </c>
      <c r="F5" s="4">
        <v>7</v>
      </c>
      <c r="G5" s="4">
        <v>7</v>
      </c>
      <c r="H5" s="4">
        <v>4.08</v>
      </c>
      <c r="J5">
        <f t="shared" si="0"/>
        <v>25</v>
      </c>
      <c r="K5" s="5">
        <f t="shared" si="1"/>
        <v>1</v>
      </c>
      <c r="M5">
        <f t="shared" si="2"/>
        <v>4.08</v>
      </c>
      <c r="N5">
        <f t="shared" si="3"/>
        <v>0</v>
      </c>
      <c r="R5">
        <f t="shared" si="4"/>
        <v>102</v>
      </c>
    </row>
    <row r="6" spans="1:18" s="6" customFormat="1" ht="14.65" customHeight="1">
      <c r="A6" s="7" t="s">
        <v>196</v>
      </c>
      <c r="B6" s="8">
        <v>0</v>
      </c>
      <c r="C6" s="8">
        <v>1</v>
      </c>
      <c r="D6" s="8">
        <v>1</v>
      </c>
      <c r="E6" s="8">
        <v>0</v>
      </c>
      <c r="F6" s="8">
        <v>11</v>
      </c>
      <c r="G6" s="8">
        <v>12</v>
      </c>
      <c r="H6" s="8">
        <f>(B6*$B$2+C6*$C$2+D6*$D$2+E6*$E$2+F6*$F$2+G6*$G$2)/(SUM(B6:G6))</f>
        <v>5.28</v>
      </c>
      <c r="J6" s="6">
        <f t="shared" si="0"/>
        <v>25</v>
      </c>
      <c r="K6" s="9">
        <f t="shared" si="1"/>
        <v>1</v>
      </c>
      <c r="R6">
        <f t="shared" si="4"/>
        <v>132</v>
      </c>
    </row>
    <row r="7" spans="1:18" s="6" customFormat="1" ht="14.65" customHeight="1">
      <c r="A7" s="7" t="s">
        <v>197</v>
      </c>
      <c r="B7" s="8">
        <v>1</v>
      </c>
      <c r="C7" s="8">
        <v>1</v>
      </c>
      <c r="D7" s="8">
        <v>0</v>
      </c>
      <c r="E7" s="8">
        <v>5</v>
      </c>
      <c r="F7" s="8">
        <v>1</v>
      </c>
      <c r="G7" s="8">
        <v>17</v>
      </c>
      <c r="H7" s="8">
        <f>(B7*$B$2+C7*$C$2+D7*$D$2+E7*$E$2+F7*$F$2+G7*$G$2)/(SUM(B7:G7))</f>
        <v>5.2</v>
      </c>
      <c r="J7" s="6">
        <f t="shared" si="0"/>
        <v>25</v>
      </c>
      <c r="K7" s="9">
        <f t="shared" si="1"/>
        <v>1</v>
      </c>
      <c r="R7">
        <f t="shared" si="4"/>
        <v>130</v>
      </c>
    </row>
    <row r="8" spans="1:18" ht="14.65" customHeight="1">
      <c r="A8" s="3" t="s">
        <v>20</v>
      </c>
      <c r="B8" s="4">
        <v>3</v>
      </c>
      <c r="C8" s="4">
        <v>0</v>
      </c>
      <c r="D8" s="4">
        <v>2</v>
      </c>
      <c r="E8" s="4">
        <v>3</v>
      </c>
      <c r="F8" s="4">
        <v>7</v>
      </c>
      <c r="G8" s="4">
        <v>10</v>
      </c>
      <c r="H8" s="4">
        <v>4.6399999999999997</v>
      </c>
      <c r="J8">
        <f t="shared" si="0"/>
        <v>25</v>
      </c>
      <c r="K8" s="5">
        <f t="shared" si="1"/>
        <v>1</v>
      </c>
      <c r="M8">
        <f t="shared" si="2"/>
        <v>4.6399999999999997</v>
      </c>
      <c r="N8">
        <f t="shared" si="3"/>
        <v>0</v>
      </c>
      <c r="R8">
        <f t="shared" si="4"/>
        <v>116</v>
      </c>
    </row>
    <row r="9" spans="1:18" ht="14.65" customHeight="1">
      <c r="A9" s="3" t="s">
        <v>21</v>
      </c>
      <c r="B9" s="4">
        <v>0</v>
      </c>
      <c r="C9" s="4">
        <v>5</v>
      </c>
      <c r="D9" s="4">
        <v>1</v>
      </c>
      <c r="E9" s="4">
        <v>5</v>
      </c>
      <c r="F9" s="4">
        <v>8</v>
      </c>
      <c r="G9" s="4">
        <v>6</v>
      </c>
      <c r="H9" s="4">
        <v>4.3600000000000003</v>
      </c>
      <c r="J9">
        <f t="shared" si="0"/>
        <v>25</v>
      </c>
      <c r="K9" s="5">
        <f t="shared" si="1"/>
        <v>1</v>
      </c>
      <c r="M9">
        <f t="shared" si="2"/>
        <v>4.3600000000000003</v>
      </c>
      <c r="N9">
        <f t="shared" si="3"/>
        <v>0</v>
      </c>
      <c r="R9">
        <f t="shared" si="4"/>
        <v>109</v>
      </c>
    </row>
    <row r="10" spans="1:18" ht="14.65" customHeight="1">
      <c r="A10" s="3" t="s">
        <v>22</v>
      </c>
      <c r="B10" s="4">
        <v>1</v>
      </c>
      <c r="C10" s="4">
        <v>6</v>
      </c>
      <c r="D10" s="4">
        <v>5</v>
      </c>
      <c r="E10" s="4">
        <v>3</v>
      </c>
      <c r="F10" s="4">
        <v>7</v>
      </c>
      <c r="G10" s="4">
        <v>3</v>
      </c>
      <c r="H10" s="4">
        <v>3.72</v>
      </c>
      <c r="J10">
        <f t="shared" si="0"/>
        <v>25</v>
      </c>
      <c r="K10" s="5">
        <f t="shared" si="1"/>
        <v>1</v>
      </c>
      <c r="M10">
        <f t="shared" si="2"/>
        <v>3.72</v>
      </c>
      <c r="N10">
        <f t="shared" si="3"/>
        <v>0</v>
      </c>
      <c r="R10">
        <f t="shared" si="4"/>
        <v>93</v>
      </c>
    </row>
    <row r="11" spans="1:18" s="6" customFormat="1" ht="14.65" customHeight="1">
      <c r="A11" s="7" t="s">
        <v>198</v>
      </c>
      <c r="B11" s="8">
        <v>0</v>
      </c>
      <c r="C11" s="8">
        <v>2</v>
      </c>
      <c r="D11" s="8">
        <v>5</v>
      </c>
      <c r="E11" s="8">
        <v>2</v>
      </c>
      <c r="F11" s="8">
        <v>8</v>
      </c>
      <c r="G11" s="8">
        <v>8</v>
      </c>
      <c r="H11" s="8">
        <f>(B11*$B$2+C11*$C$2+D11*$D$2+E11*$E$2+F11*$F$2+G11*$G$2)/(SUM(B11:G11))</f>
        <v>4.5999999999999996</v>
      </c>
      <c r="J11" s="6">
        <f t="shared" si="0"/>
        <v>25</v>
      </c>
      <c r="K11" s="9">
        <f t="shared" si="1"/>
        <v>1</v>
      </c>
      <c r="R11">
        <f t="shared" si="4"/>
        <v>115</v>
      </c>
    </row>
    <row r="12" spans="1:18" ht="14.65" customHeight="1">
      <c r="A12" s="3" t="s">
        <v>24</v>
      </c>
      <c r="B12" s="4">
        <v>0</v>
      </c>
      <c r="C12" s="4">
        <v>1</v>
      </c>
      <c r="D12" s="4">
        <v>0</v>
      </c>
      <c r="E12" s="4">
        <v>2</v>
      </c>
      <c r="F12" s="4">
        <v>5</v>
      </c>
      <c r="G12" s="4">
        <v>12</v>
      </c>
      <c r="H12" s="4">
        <v>5.35</v>
      </c>
      <c r="J12">
        <f t="shared" si="0"/>
        <v>20</v>
      </c>
      <c r="K12" s="5">
        <f t="shared" si="1"/>
        <v>0.8</v>
      </c>
      <c r="M12">
        <f t="shared" si="2"/>
        <v>5.35</v>
      </c>
      <c r="N12">
        <f t="shared" si="3"/>
        <v>0</v>
      </c>
      <c r="R12">
        <f t="shared" si="4"/>
        <v>107</v>
      </c>
    </row>
    <row r="13" spans="1:18" ht="14.65" customHeight="1">
      <c r="A13" s="3" t="s">
        <v>25</v>
      </c>
      <c r="B13" s="4">
        <v>0</v>
      </c>
      <c r="C13" s="4">
        <v>0</v>
      </c>
      <c r="D13" s="4">
        <v>0</v>
      </c>
      <c r="E13" s="4">
        <v>4</v>
      </c>
      <c r="F13" s="4">
        <v>4</v>
      </c>
      <c r="G13" s="4">
        <v>12</v>
      </c>
      <c r="H13" s="4">
        <v>5.4</v>
      </c>
      <c r="J13">
        <f t="shared" si="0"/>
        <v>20</v>
      </c>
      <c r="K13" s="5">
        <f t="shared" si="1"/>
        <v>0.8</v>
      </c>
      <c r="M13">
        <f t="shared" si="2"/>
        <v>5.4</v>
      </c>
      <c r="N13">
        <f t="shared" si="3"/>
        <v>0</v>
      </c>
      <c r="R13">
        <f t="shared" si="4"/>
        <v>108</v>
      </c>
    </row>
    <row r="14" spans="1:18" ht="14.65" customHeight="1">
      <c r="A14" s="3" t="s">
        <v>26</v>
      </c>
      <c r="B14" s="4">
        <v>0</v>
      </c>
      <c r="C14" s="4">
        <v>0</v>
      </c>
      <c r="D14" s="4">
        <v>0</v>
      </c>
      <c r="E14" s="4">
        <v>3</v>
      </c>
      <c r="F14" s="4">
        <v>5</v>
      </c>
      <c r="G14" s="4">
        <v>13</v>
      </c>
      <c r="H14" s="4">
        <v>5.48</v>
      </c>
      <c r="J14">
        <f t="shared" si="0"/>
        <v>21</v>
      </c>
      <c r="K14" s="5">
        <f t="shared" si="1"/>
        <v>0.84</v>
      </c>
      <c r="M14">
        <f t="shared" si="2"/>
        <v>5.48</v>
      </c>
      <c r="N14">
        <f t="shared" si="3"/>
        <v>0</v>
      </c>
      <c r="R14">
        <f t="shared" si="4"/>
        <v>115</v>
      </c>
    </row>
    <row r="15" spans="1:18" s="6" customFormat="1" ht="14.65" customHeight="1">
      <c r="A15" s="7" t="s">
        <v>199</v>
      </c>
      <c r="B15" s="8">
        <v>2</v>
      </c>
      <c r="C15" s="8">
        <v>0</v>
      </c>
      <c r="D15" s="8">
        <v>1</v>
      </c>
      <c r="E15" s="8">
        <v>2</v>
      </c>
      <c r="F15" s="8">
        <v>4</v>
      </c>
      <c r="G15" s="8">
        <v>15</v>
      </c>
      <c r="H15" s="8">
        <f>(B15*$B$2+C15*$C$2+D15*$D$2+E15*$E$2+F15*$F$2+G15*$G$2)/(SUM(B15:G15))</f>
        <v>5.125</v>
      </c>
      <c r="J15" s="6">
        <f t="shared" si="0"/>
        <v>24</v>
      </c>
      <c r="K15" s="9">
        <f t="shared" si="1"/>
        <v>0.96</v>
      </c>
      <c r="R15">
        <f t="shared" si="4"/>
        <v>123</v>
      </c>
    </row>
    <row r="16" spans="1:18" ht="14.65" customHeight="1">
      <c r="A16" s="3" t="s">
        <v>28</v>
      </c>
      <c r="B16" s="4">
        <v>0</v>
      </c>
      <c r="C16" s="4">
        <v>0</v>
      </c>
      <c r="D16" s="4">
        <v>0</v>
      </c>
      <c r="E16" s="4">
        <v>1</v>
      </c>
      <c r="F16" s="4">
        <v>5</v>
      </c>
      <c r="G16" s="4">
        <v>16</v>
      </c>
      <c r="H16" s="4">
        <v>5.68</v>
      </c>
      <c r="J16">
        <f t="shared" si="0"/>
        <v>22</v>
      </c>
      <c r="K16" s="5">
        <f t="shared" si="1"/>
        <v>0.88</v>
      </c>
      <c r="M16">
        <f t="shared" si="2"/>
        <v>5.68</v>
      </c>
      <c r="N16">
        <f t="shared" si="3"/>
        <v>0</v>
      </c>
      <c r="R16">
        <f t="shared" si="4"/>
        <v>125</v>
      </c>
    </row>
    <row r="17" spans="1:18" ht="14.65" customHeight="1">
      <c r="A17" s="3" t="s">
        <v>29</v>
      </c>
      <c r="B17" s="4">
        <v>0</v>
      </c>
      <c r="C17" s="4">
        <v>0</v>
      </c>
      <c r="D17" s="4">
        <v>0</v>
      </c>
      <c r="E17" s="4">
        <v>1</v>
      </c>
      <c r="F17" s="4">
        <v>4</v>
      </c>
      <c r="G17" s="4">
        <v>15</v>
      </c>
      <c r="H17" s="4">
        <v>5.7</v>
      </c>
      <c r="J17">
        <f t="shared" si="0"/>
        <v>20</v>
      </c>
      <c r="K17" s="5">
        <f t="shared" si="1"/>
        <v>0.8</v>
      </c>
      <c r="M17">
        <f t="shared" si="2"/>
        <v>5.7</v>
      </c>
      <c r="N17">
        <f t="shared" si="3"/>
        <v>0</v>
      </c>
      <c r="R17">
        <f t="shared" si="4"/>
        <v>114</v>
      </c>
    </row>
    <row r="18" spans="1:18" s="6" customFormat="1" ht="14.65" customHeight="1">
      <c r="A18" s="7" t="s">
        <v>200</v>
      </c>
      <c r="B18" s="8">
        <v>4</v>
      </c>
      <c r="C18" s="8">
        <v>1</v>
      </c>
      <c r="D18" s="8">
        <v>0</v>
      </c>
      <c r="E18" s="8">
        <v>2</v>
      </c>
      <c r="F18" s="8">
        <v>8</v>
      </c>
      <c r="G18" s="8">
        <v>9</v>
      </c>
      <c r="H18" s="8">
        <f>(B18*$B$2+C18*$C$2+D18*$D$2+E18*$E$2+F18*$F$2+G18*$G$2)/(SUM(B18:G18))</f>
        <v>4.5</v>
      </c>
      <c r="J18" s="6">
        <f t="shared" si="0"/>
        <v>24</v>
      </c>
      <c r="K18" s="9">
        <f t="shared" si="1"/>
        <v>0.96</v>
      </c>
      <c r="R18">
        <f t="shared" si="4"/>
        <v>108</v>
      </c>
    </row>
    <row r="19" spans="1:18" ht="14.65" customHeight="1">
      <c r="A19" s="3" t="s">
        <v>31</v>
      </c>
      <c r="B19" s="4">
        <v>0</v>
      </c>
      <c r="C19" s="4">
        <v>0</v>
      </c>
      <c r="D19" s="4">
        <v>0</v>
      </c>
      <c r="E19" s="4">
        <v>1</v>
      </c>
      <c r="F19" s="4">
        <v>4</v>
      </c>
      <c r="G19" s="4">
        <v>14</v>
      </c>
      <c r="H19" s="4">
        <v>5.68</v>
      </c>
      <c r="J19">
        <f t="shared" si="0"/>
        <v>19</v>
      </c>
      <c r="K19" s="5">
        <f t="shared" si="1"/>
        <v>0.76</v>
      </c>
      <c r="M19">
        <f t="shared" si="2"/>
        <v>5.68</v>
      </c>
      <c r="N19">
        <f t="shared" si="3"/>
        <v>0</v>
      </c>
      <c r="R19">
        <f t="shared" si="4"/>
        <v>108</v>
      </c>
    </row>
    <row r="20" spans="1:18" ht="14.65" customHeight="1">
      <c r="A20" s="3" t="s">
        <v>32</v>
      </c>
      <c r="B20" s="4">
        <v>1</v>
      </c>
      <c r="C20" s="4">
        <v>4</v>
      </c>
      <c r="D20" s="4">
        <v>9</v>
      </c>
      <c r="E20" s="4">
        <v>6</v>
      </c>
      <c r="F20" s="4">
        <v>3</v>
      </c>
      <c r="G20" s="4">
        <v>1</v>
      </c>
      <c r="H20" s="4">
        <v>3.38</v>
      </c>
      <c r="J20">
        <f t="shared" si="0"/>
        <v>24</v>
      </c>
      <c r="K20" s="5">
        <f t="shared" si="1"/>
        <v>0.96</v>
      </c>
      <c r="M20">
        <f t="shared" si="2"/>
        <v>3.38</v>
      </c>
      <c r="N20">
        <f t="shared" si="3"/>
        <v>0</v>
      </c>
      <c r="R20">
        <f t="shared" si="4"/>
        <v>81</v>
      </c>
    </row>
    <row r="21" spans="1:18" ht="14.65" customHeight="1">
      <c r="A21" s="3" t="s">
        <v>33</v>
      </c>
      <c r="B21" s="4">
        <v>3</v>
      </c>
      <c r="C21" s="4">
        <v>5</v>
      </c>
      <c r="D21" s="4">
        <v>4</v>
      </c>
      <c r="E21" s="4">
        <v>8</v>
      </c>
      <c r="F21" s="4">
        <v>3</v>
      </c>
      <c r="G21" s="4">
        <v>1</v>
      </c>
      <c r="H21" s="4">
        <v>3.25</v>
      </c>
      <c r="J21">
        <f t="shared" si="0"/>
        <v>24</v>
      </c>
      <c r="K21" s="5">
        <f t="shared" si="1"/>
        <v>0.96</v>
      </c>
      <c r="M21">
        <f t="shared" si="2"/>
        <v>3.25</v>
      </c>
      <c r="N21">
        <f t="shared" si="3"/>
        <v>0</v>
      </c>
      <c r="R21">
        <f t="shared" si="4"/>
        <v>78</v>
      </c>
    </row>
    <row r="22" spans="1:18" ht="14.65" customHeight="1">
      <c r="A22" s="3" t="s">
        <v>34</v>
      </c>
      <c r="B22" s="4">
        <v>6</v>
      </c>
      <c r="C22" s="4">
        <v>6</v>
      </c>
      <c r="D22" s="4">
        <v>3</v>
      </c>
      <c r="E22" s="4">
        <v>3</v>
      </c>
      <c r="F22" s="4">
        <v>5</v>
      </c>
      <c r="G22" s="4">
        <v>1</v>
      </c>
      <c r="H22" s="4">
        <v>2.92</v>
      </c>
      <c r="J22">
        <f t="shared" si="0"/>
        <v>24</v>
      </c>
      <c r="K22" s="5">
        <f t="shared" si="1"/>
        <v>0.96</v>
      </c>
      <c r="M22">
        <f t="shared" si="2"/>
        <v>2.92</v>
      </c>
      <c r="N22">
        <f t="shared" si="3"/>
        <v>0</v>
      </c>
      <c r="R22">
        <f t="shared" si="4"/>
        <v>70</v>
      </c>
    </row>
    <row r="23" spans="1:18" ht="14.65" customHeight="1">
      <c r="A23" s="3" t="s">
        <v>35</v>
      </c>
      <c r="B23" s="4">
        <v>6</v>
      </c>
      <c r="C23" s="4">
        <v>7</v>
      </c>
      <c r="D23" s="4">
        <v>6</v>
      </c>
      <c r="E23" s="4">
        <v>2</v>
      </c>
      <c r="F23" s="4">
        <v>3</v>
      </c>
      <c r="G23" s="4">
        <v>0</v>
      </c>
      <c r="H23" s="4">
        <v>2.54</v>
      </c>
      <c r="J23">
        <f t="shared" si="0"/>
        <v>24</v>
      </c>
      <c r="K23" s="5">
        <f t="shared" si="1"/>
        <v>0.96</v>
      </c>
      <c r="M23">
        <f t="shared" si="2"/>
        <v>2.54</v>
      </c>
      <c r="N23">
        <f t="shared" si="3"/>
        <v>0</v>
      </c>
      <c r="R23">
        <f t="shared" si="4"/>
        <v>61</v>
      </c>
    </row>
    <row r="24" spans="1:18" ht="14.65" customHeight="1">
      <c r="A24" s="3" t="s">
        <v>36</v>
      </c>
      <c r="B24" s="4">
        <v>2</v>
      </c>
      <c r="C24" s="4">
        <v>3</v>
      </c>
      <c r="D24" s="4">
        <v>6</v>
      </c>
      <c r="E24" s="4">
        <v>4</v>
      </c>
      <c r="F24" s="4">
        <v>6</v>
      </c>
      <c r="G24" s="4">
        <v>3</v>
      </c>
      <c r="H24" s="4">
        <v>3.75</v>
      </c>
      <c r="J24">
        <f t="shared" si="0"/>
        <v>24</v>
      </c>
      <c r="K24" s="5">
        <f t="shared" si="1"/>
        <v>0.96</v>
      </c>
      <c r="M24">
        <f t="shared" si="2"/>
        <v>3.75</v>
      </c>
      <c r="N24">
        <f t="shared" si="3"/>
        <v>0</v>
      </c>
      <c r="R24">
        <f t="shared" si="4"/>
        <v>90</v>
      </c>
    </row>
    <row r="25" spans="1:18" ht="14.65" customHeight="1">
      <c r="A25" s="3" t="s">
        <v>37</v>
      </c>
      <c r="B25" s="4">
        <v>13</v>
      </c>
      <c r="C25" s="4">
        <v>5</v>
      </c>
      <c r="D25" s="4">
        <v>6</v>
      </c>
      <c r="E25" s="4">
        <v>0</v>
      </c>
      <c r="F25" s="4">
        <v>0</v>
      </c>
      <c r="G25" s="4">
        <v>0</v>
      </c>
      <c r="H25" s="4">
        <v>1.71</v>
      </c>
      <c r="J25">
        <f t="shared" si="0"/>
        <v>24</v>
      </c>
      <c r="K25" s="5">
        <f t="shared" si="1"/>
        <v>0.96</v>
      </c>
      <c r="M25">
        <f t="shared" si="2"/>
        <v>1.71</v>
      </c>
      <c r="N25">
        <f t="shared" si="3"/>
        <v>0</v>
      </c>
      <c r="R25">
        <f t="shared" si="4"/>
        <v>41</v>
      </c>
    </row>
    <row r="26" spans="1:18" ht="14.65" customHeight="1">
      <c r="A26" s="3" t="s">
        <v>38</v>
      </c>
      <c r="B26" s="4">
        <v>9</v>
      </c>
      <c r="C26" s="4">
        <v>6</v>
      </c>
      <c r="D26" s="4">
        <v>5</v>
      </c>
      <c r="E26" s="4">
        <v>2</v>
      </c>
      <c r="F26" s="4">
        <v>2</v>
      </c>
      <c r="G26" s="4">
        <v>0</v>
      </c>
      <c r="H26" s="4">
        <v>2.25</v>
      </c>
      <c r="J26">
        <f t="shared" si="0"/>
        <v>24</v>
      </c>
      <c r="K26" s="5">
        <f t="shared" si="1"/>
        <v>0.96</v>
      </c>
      <c r="M26">
        <f t="shared" si="2"/>
        <v>2.25</v>
      </c>
      <c r="N26">
        <f t="shared" si="3"/>
        <v>0</v>
      </c>
      <c r="R26">
        <f t="shared" si="4"/>
        <v>54</v>
      </c>
    </row>
    <row r="27" spans="1:18" ht="14.65" customHeight="1">
      <c r="A27" s="3" t="s">
        <v>39</v>
      </c>
      <c r="B27" s="4">
        <v>6</v>
      </c>
      <c r="C27" s="4">
        <v>7</v>
      </c>
      <c r="D27" s="4">
        <v>2</v>
      </c>
      <c r="E27" s="4">
        <v>6</v>
      </c>
      <c r="F27" s="4">
        <v>3</v>
      </c>
      <c r="G27" s="4">
        <v>0</v>
      </c>
      <c r="H27" s="4">
        <v>2.71</v>
      </c>
      <c r="J27">
        <f t="shared" si="0"/>
        <v>24</v>
      </c>
      <c r="K27" s="5">
        <f t="shared" si="1"/>
        <v>0.96</v>
      </c>
      <c r="M27">
        <f t="shared" si="2"/>
        <v>2.71</v>
      </c>
      <c r="N27">
        <f t="shared" si="3"/>
        <v>0</v>
      </c>
      <c r="R27">
        <f t="shared" si="4"/>
        <v>65</v>
      </c>
    </row>
    <row r="28" spans="1:18" ht="14.65" customHeight="1">
      <c r="A28" s="3" t="s">
        <v>40</v>
      </c>
      <c r="B28" s="4">
        <v>4</v>
      </c>
      <c r="C28" s="4">
        <v>7</v>
      </c>
      <c r="D28" s="4">
        <v>4</v>
      </c>
      <c r="E28" s="4">
        <v>6</v>
      </c>
      <c r="F28" s="4">
        <v>3</v>
      </c>
      <c r="G28" s="4">
        <v>1</v>
      </c>
      <c r="H28" s="4">
        <v>3</v>
      </c>
      <c r="J28">
        <f t="shared" si="0"/>
        <v>25</v>
      </c>
      <c r="K28" s="5">
        <f t="shared" si="1"/>
        <v>1</v>
      </c>
      <c r="M28">
        <f t="shared" si="2"/>
        <v>3</v>
      </c>
      <c r="N28">
        <f t="shared" si="3"/>
        <v>0</v>
      </c>
      <c r="R28">
        <f t="shared" si="4"/>
        <v>75</v>
      </c>
    </row>
    <row r="29" spans="1:18" ht="14.65" customHeight="1">
      <c r="A29" s="3" t="s">
        <v>41</v>
      </c>
      <c r="B29" s="4">
        <v>5</v>
      </c>
      <c r="C29" s="4">
        <v>4</v>
      </c>
      <c r="D29" s="4">
        <v>6</v>
      </c>
      <c r="E29" s="4">
        <v>8</v>
      </c>
      <c r="F29" s="4">
        <v>2</v>
      </c>
      <c r="G29" s="4">
        <v>0</v>
      </c>
      <c r="H29" s="4">
        <v>2.92</v>
      </c>
      <c r="J29">
        <f t="shared" si="0"/>
        <v>25</v>
      </c>
      <c r="K29" s="5">
        <f t="shared" si="1"/>
        <v>1</v>
      </c>
      <c r="M29">
        <f t="shared" si="2"/>
        <v>2.92</v>
      </c>
      <c r="N29">
        <f t="shared" si="3"/>
        <v>0</v>
      </c>
      <c r="R29">
        <f t="shared" si="4"/>
        <v>73</v>
      </c>
    </row>
    <row r="30" spans="1:18" ht="14.65" customHeight="1">
      <c r="A30" s="3" t="s">
        <v>42</v>
      </c>
      <c r="B30" s="4">
        <v>3</v>
      </c>
      <c r="C30" s="4">
        <v>4</v>
      </c>
      <c r="D30" s="4">
        <v>5</v>
      </c>
      <c r="E30" s="4">
        <v>7</v>
      </c>
      <c r="F30" s="4">
        <v>5</v>
      </c>
      <c r="G30" s="4">
        <v>1</v>
      </c>
      <c r="H30" s="4">
        <v>3.4</v>
      </c>
      <c r="J30">
        <f t="shared" si="0"/>
        <v>25</v>
      </c>
      <c r="K30" s="5">
        <f t="shared" si="1"/>
        <v>1</v>
      </c>
      <c r="M30">
        <f t="shared" si="2"/>
        <v>3.4</v>
      </c>
      <c r="N30">
        <f t="shared" si="3"/>
        <v>0</v>
      </c>
      <c r="R30">
        <f t="shared" si="4"/>
        <v>85</v>
      </c>
    </row>
    <row r="31" spans="1:18" ht="14.65" customHeight="1">
      <c r="A31" s="3" t="s">
        <v>43</v>
      </c>
      <c r="B31" s="4">
        <v>0</v>
      </c>
      <c r="C31" s="4">
        <v>1</v>
      </c>
      <c r="D31" s="4">
        <v>1</v>
      </c>
      <c r="E31" s="4">
        <v>7</v>
      </c>
      <c r="F31" s="4">
        <v>6</v>
      </c>
      <c r="G31" s="4">
        <v>10</v>
      </c>
      <c r="H31" s="4">
        <v>4.92</v>
      </c>
      <c r="J31">
        <f t="shared" si="0"/>
        <v>25</v>
      </c>
      <c r="K31" s="5">
        <f t="shared" si="1"/>
        <v>1</v>
      </c>
      <c r="M31">
        <f t="shared" si="2"/>
        <v>4.92</v>
      </c>
      <c r="N31">
        <f t="shared" si="3"/>
        <v>0</v>
      </c>
      <c r="R31">
        <f t="shared" si="4"/>
        <v>123</v>
      </c>
    </row>
    <row r="32" spans="1:18" ht="14.65" customHeight="1">
      <c r="A32" s="3" t="s">
        <v>44</v>
      </c>
      <c r="B32" s="4">
        <v>1</v>
      </c>
      <c r="C32" s="4">
        <v>3</v>
      </c>
      <c r="D32" s="4">
        <v>3</v>
      </c>
      <c r="E32" s="4">
        <v>8</v>
      </c>
      <c r="F32" s="4">
        <v>9</v>
      </c>
      <c r="G32" s="4">
        <v>1</v>
      </c>
      <c r="H32" s="4">
        <v>3.96</v>
      </c>
      <c r="J32">
        <f t="shared" si="0"/>
        <v>25</v>
      </c>
      <c r="K32" s="5">
        <f t="shared" si="1"/>
        <v>1</v>
      </c>
      <c r="M32">
        <f t="shared" si="2"/>
        <v>3.96</v>
      </c>
      <c r="N32">
        <f t="shared" si="3"/>
        <v>0</v>
      </c>
      <c r="R32">
        <f t="shared" si="4"/>
        <v>99</v>
      </c>
    </row>
    <row r="33" spans="1:18" ht="14.65" customHeight="1">
      <c r="A33" s="3" t="s">
        <v>45</v>
      </c>
      <c r="B33" s="4">
        <v>0</v>
      </c>
      <c r="C33" s="4">
        <v>1</v>
      </c>
      <c r="D33" s="4">
        <v>5</v>
      </c>
      <c r="E33" s="4">
        <v>10</v>
      </c>
      <c r="F33" s="4">
        <v>5</v>
      </c>
      <c r="G33" s="4">
        <v>4</v>
      </c>
      <c r="H33" s="4">
        <v>4.24</v>
      </c>
      <c r="J33">
        <f t="shared" si="0"/>
        <v>25</v>
      </c>
      <c r="K33" s="5">
        <f t="shared" si="1"/>
        <v>1</v>
      </c>
      <c r="M33">
        <f t="shared" si="2"/>
        <v>4.24</v>
      </c>
      <c r="N33">
        <f t="shared" si="3"/>
        <v>0</v>
      </c>
      <c r="R33">
        <f t="shared" si="4"/>
        <v>106</v>
      </c>
    </row>
    <row r="34" spans="1:18" ht="14.65" customHeight="1">
      <c r="A34" s="3" t="s">
        <v>46</v>
      </c>
      <c r="B34" s="4">
        <v>4</v>
      </c>
      <c r="C34" s="4">
        <v>4</v>
      </c>
      <c r="D34" s="4">
        <v>2</v>
      </c>
      <c r="E34" s="4">
        <v>10</v>
      </c>
      <c r="F34" s="4">
        <v>4</v>
      </c>
      <c r="G34" s="4">
        <v>1</v>
      </c>
      <c r="H34" s="4">
        <v>3.36</v>
      </c>
      <c r="J34">
        <f t="shared" si="0"/>
        <v>25</v>
      </c>
      <c r="K34" s="5">
        <f t="shared" si="1"/>
        <v>1</v>
      </c>
      <c r="M34">
        <f t="shared" si="2"/>
        <v>3.36</v>
      </c>
      <c r="N34">
        <f t="shared" si="3"/>
        <v>0</v>
      </c>
      <c r="R34">
        <f t="shared" si="4"/>
        <v>84</v>
      </c>
    </row>
    <row r="35" spans="1:18" ht="14.65" customHeight="1">
      <c r="A35" s="3" t="s">
        <v>47</v>
      </c>
      <c r="B35" s="4">
        <v>1</v>
      </c>
      <c r="C35" s="4">
        <v>4</v>
      </c>
      <c r="D35" s="4">
        <v>3</v>
      </c>
      <c r="E35" s="4">
        <v>6</v>
      </c>
      <c r="F35" s="4">
        <v>8</v>
      </c>
      <c r="G35" s="4">
        <v>3</v>
      </c>
      <c r="H35" s="4">
        <v>4</v>
      </c>
      <c r="J35">
        <f t="shared" ref="J35:J83" si="5">+SUM(B35:G35)</f>
        <v>25</v>
      </c>
      <c r="K35" s="5">
        <f t="shared" si="1"/>
        <v>1</v>
      </c>
      <c r="M35">
        <f t="shared" ref="M35:M83" si="6">ROUND(IF(P35="x",SUMPRODUCT(7-$B$2:$G$2,B35:G35)/SUM(B35:G35),SUMPRODUCT($B$2:$G$2,B35:G35)/SUM(B35:G35)),2)</f>
        <v>4</v>
      </c>
      <c r="N35">
        <f t="shared" si="3"/>
        <v>0</v>
      </c>
      <c r="R35">
        <f t="shared" si="4"/>
        <v>100</v>
      </c>
    </row>
    <row r="36" spans="1:18" ht="14.65" customHeight="1">
      <c r="A36" s="3" t="s">
        <v>48</v>
      </c>
      <c r="B36" s="4">
        <v>0</v>
      </c>
      <c r="C36" s="4">
        <v>0</v>
      </c>
      <c r="D36" s="4">
        <v>0</v>
      </c>
      <c r="E36" s="4">
        <v>4</v>
      </c>
      <c r="F36" s="4">
        <v>12</v>
      </c>
      <c r="G36" s="4">
        <v>9</v>
      </c>
      <c r="H36" s="4">
        <v>5.2</v>
      </c>
      <c r="J36">
        <f t="shared" si="5"/>
        <v>25</v>
      </c>
      <c r="K36" s="5">
        <f t="shared" si="1"/>
        <v>1</v>
      </c>
      <c r="M36">
        <f t="shared" si="6"/>
        <v>5.2</v>
      </c>
      <c r="N36">
        <f t="shared" si="3"/>
        <v>0</v>
      </c>
      <c r="R36">
        <f t="shared" si="4"/>
        <v>130</v>
      </c>
    </row>
    <row r="37" spans="1:18" ht="14.65" customHeight="1">
      <c r="A37" s="3" t="s">
        <v>49</v>
      </c>
      <c r="B37" s="4">
        <v>0</v>
      </c>
      <c r="C37" s="4">
        <v>0</v>
      </c>
      <c r="D37" s="4">
        <v>1</v>
      </c>
      <c r="E37" s="4">
        <v>6</v>
      </c>
      <c r="F37" s="4">
        <v>11</v>
      </c>
      <c r="G37" s="4">
        <v>7</v>
      </c>
      <c r="H37" s="4">
        <v>4.96</v>
      </c>
      <c r="J37">
        <f t="shared" si="5"/>
        <v>25</v>
      </c>
      <c r="K37" s="5">
        <f t="shared" si="1"/>
        <v>1</v>
      </c>
      <c r="M37">
        <f t="shared" si="6"/>
        <v>4.96</v>
      </c>
      <c r="N37">
        <f t="shared" si="3"/>
        <v>0</v>
      </c>
      <c r="R37">
        <f t="shared" si="4"/>
        <v>124</v>
      </c>
    </row>
    <row r="38" spans="1:18" ht="14.65" customHeight="1">
      <c r="A38" s="3" t="s">
        <v>50</v>
      </c>
      <c r="B38" s="4">
        <v>1</v>
      </c>
      <c r="C38" s="4">
        <v>3</v>
      </c>
      <c r="D38" s="4">
        <v>5</v>
      </c>
      <c r="E38" s="4">
        <v>3</v>
      </c>
      <c r="F38" s="4">
        <v>9</v>
      </c>
      <c r="G38" s="4">
        <v>4</v>
      </c>
      <c r="H38" s="4">
        <v>4.12</v>
      </c>
      <c r="J38">
        <f t="shared" si="5"/>
        <v>25</v>
      </c>
      <c r="K38" s="5">
        <f t="shared" si="1"/>
        <v>1</v>
      </c>
      <c r="M38">
        <f t="shared" si="6"/>
        <v>4.12</v>
      </c>
      <c r="N38">
        <f t="shared" si="3"/>
        <v>0</v>
      </c>
      <c r="R38">
        <f t="shared" si="4"/>
        <v>103</v>
      </c>
    </row>
    <row r="39" spans="1:18" ht="14.65" customHeight="1">
      <c r="A39" s="3" t="s">
        <v>51</v>
      </c>
      <c r="B39" s="4">
        <v>0</v>
      </c>
      <c r="C39" s="4">
        <v>5</v>
      </c>
      <c r="D39" s="4">
        <v>4</v>
      </c>
      <c r="E39" s="4">
        <v>4</v>
      </c>
      <c r="F39" s="4">
        <v>9</v>
      </c>
      <c r="G39" s="4">
        <v>3</v>
      </c>
      <c r="H39" s="4">
        <v>4.04</v>
      </c>
      <c r="J39">
        <f t="shared" si="5"/>
        <v>25</v>
      </c>
      <c r="K39" s="5">
        <f t="shared" si="1"/>
        <v>1</v>
      </c>
      <c r="M39">
        <f t="shared" si="6"/>
        <v>4.04</v>
      </c>
      <c r="N39">
        <f t="shared" si="3"/>
        <v>0</v>
      </c>
      <c r="R39">
        <f t="shared" si="4"/>
        <v>101</v>
      </c>
    </row>
    <row r="40" spans="1:18" ht="14.65" customHeight="1">
      <c r="A40" s="3" t="s">
        <v>52</v>
      </c>
      <c r="B40" s="4">
        <v>6</v>
      </c>
      <c r="C40" s="4">
        <v>4</v>
      </c>
      <c r="D40" s="4">
        <v>7</v>
      </c>
      <c r="E40" s="4">
        <v>6</v>
      </c>
      <c r="F40" s="4">
        <v>1</v>
      </c>
      <c r="G40" s="4">
        <v>1</v>
      </c>
      <c r="H40" s="4">
        <v>2.8</v>
      </c>
      <c r="J40">
        <f t="shared" si="5"/>
        <v>25</v>
      </c>
      <c r="K40" s="5">
        <f t="shared" si="1"/>
        <v>1</v>
      </c>
      <c r="M40">
        <f t="shared" si="6"/>
        <v>2.8</v>
      </c>
      <c r="N40">
        <f t="shared" si="3"/>
        <v>0</v>
      </c>
      <c r="R40">
        <f t="shared" si="4"/>
        <v>70</v>
      </c>
    </row>
    <row r="41" spans="1:18" ht="14.65" customHeight="1">
      <c r="A41" s="3" t="s">
        <v>53</v>
      </c>
      <c r="B41" s="4">
        <v>4</v>
      </c>
      <c r="C41" s="4">
        <v>7</v>
      </c>
      <c r="D41" s="4">
        <v>6</v>
      </c>
      <c r="E41" s="4">
        <v>2</v>
      </c>
      <c r="F41" s="4">
        <v>4</v>
      </c>
      <c r="G41" s="4">
        <v>2</v>
      </c>
      <c r="H41" s="4">
        <v>3.04</v>
      </c>
      <c r="J41">
        <f t="shared" si="5"/>
        <v>25</v>
      </c>
      <c r="K41" s="5">
        <f t="shared" si="1"/>
        <v>1</v>
      </c>
      <c r="M41">
        <f t="shared" si="6"/>
        <v>3.04</v>
      </c>
      <c r="N41">
        <f t="shared" si="3"/>
        <v>0</v>
      </c>
      <c r="R41">
        <f t="shared" si="4"/>
        <v>76</v>
      </c>
    </row>
    <row r="42" spans="1:18" ht="14.65" customHeight="1">
      <c r="A42" s="3" t="s">
        <v>54</v>
      </c>
      <c r="B42" s="4">
        <v>5</v>
      </c>
      <c r="C42" s="4">
        <v>10</v>
      </c>
      <c r="D42" s="4">
        <v>5</v>
      </c>
      <c r="E42" s="4">
        <v>2</v>
      </c>
      <c r="F42" s="4">
        <v>2</v>
      </c>
      <c r="G42" s="4">
        <v>1</v>
      </c>
      <c r="H42" s="4">
        <v>2.56</v>
      </c>
      <c r="J42">
        <f t="shared" si="5"/>
        <v>25</v>
      </c>
      <c r="K42" s="5">
        <f t="shared" si="1"/>
        <v>1</v>
      </c>
      <c r="M42">
        <f t="shared" si="6"/>
        <v>2.56</v>
      </c>
      <c r="N42">
        <f t="shared" si="3"/>
        <v>0</v>
      </c>
      <c r="R42">
        <f t="shared" si="4"/>
        <v>64</v>
      </c>
    </row>
    <row r="43" spans="1:18" ht="14.65" customHeight="1">
      <c r="A43" s="3" t="s">
        <v>55</v>
      </c>
      <c r="B43" s="4">
        <v>5</v>
      </c>
      <c r="C43" s="4">
        <v>9</v>
      </c>
      <c r="D43" s="4">
        <v>8</v>
      </c>
      <c r="E43" s="4">
        <v>2</v>
      </c>
      <c r="F43" s="4">
        <v>1</v>
      </c>
      <c r="G43" s="4">
        <v>0</v>
      </c>
      <c r="H43" s="4">
        <v>2.4</v>
      </c>
      <c r="J43">
        <f t="shared" si="5"/>
        <v>25</v>
      </c>
      <c r="K43" s="5">
        <f t="shared" si="1"/>
        <v>1</v>
      </c>
      <c r="M43">
        <f t="shared" si="6"/>
        <v>2.4</v>
      </c>
      <c r="N43">
        <f t="shared" si="3"/>
        <v>0</v>
      </c>
      <c r="R43">
        <f t="shared" si="4"/>
        <v>60</v>
      </c>
    </row>
    <row r="44" spans="1:18" ht="14.65" customHeight="1">
      <c r="A44" s="3" t="s">
        <v>56</v>
      </c>
      <c r="B44" s="4">
        <v>11</v>
      </c>
      <c r="C44" s="4">
        <v>8</v>
      </c>
      <c r="D44" s="4">
        <v>3</v>
      </c>
      <c r="E44" s="4">
        <v>3</v>
      </c>
      <c r="F44" s="4">
        <v>0</v>
      </c>
      <c r="G44" s="4">
        <v>0</v>
      </c>
      <c r="H44" s="4">
        <v>1.92</v>
      </c>
      <c r="J44">
        <f t="shared" si="5"/>
        <v>25</v>
      </c>
      <c r="K44" s="5">
        <f t="shared" si="1"/>
        <v>1</v>
      </c>
      <c r="M44">
        <f t="shared" si="6"/>
        <v>1.92</v>
      </c>
      <c r="N44">
        <f t="shared" si="3"/>
        <v>0</v>
      </c>
      <c r="R44">
        <f t="shared" si="4"/>
        <v>48</v>
      </c>
    </row>
    <row r="45" spans="1:18" ht="14.65" customHeight="1">
      <c r="A45" s="3" t="s">
        <v>57</v>
      </c>
      <c r="B45" s="4">
        <v>2</v>
      </c>
      <c r="C45" s="4">
        <v>2</v>
      </c>
      <c r="D45" s="4">
        <v>3</v>
      </c>
      <c r="E45" s="4">
        <v>7</v>
      </c>
      <c r="F45" s="4">
        <v>6</v>
      </c>
      <c r="G45" s="4">
        <v>3</v>
      </c>
      <c r="H45" s="4">
        <v>3.96</v>
      </c>
      <c r="J45">
        <f t="shared" si="5"/>
        <v>23</v>
      </c>
      <c r="K45" s="5">
        <f t="shared" si="1"/>
        <v>0.92</v>
      </c>
      <c r="M45">
        <f t="shared" si="6"/>
        <v>3.96</v>
      </c>
      <c r="N45">
        <f t="shared" si="3"/>
        <v>0</v>
      </c>
      <c r="R45">
        <f t="shared" si="4"/>
        <v>91</v>
      </c>
    </row>
    <row r="46" spans="1:18" ht="14.65" customHeight="1">
      <c r="A46" s="3" t="s">
        <v>58</v>
      </c>
      <c r="B46" s="4">
        <v>0</v>
      </c>
      <c r="C46" s="4">
        <v>0</v>
      </c>
      <c r="D46" s="4">
        <v>0</v>
      </c>
      <c r="E46" s="4">
        <v>7</v>
      </c>
      <c r="F46" s="4">
        <v>8</v>
      </c>
      <c r="G46" s="4">
        <v>8</v>
      </c>
      <c r="H46" s="4">
        <v>5.04</v>
      </c>
      <c r="J46">
        <f t="shared" si="5"/>
        <v>23</v>
      </c>
      <c r="K46" s="5">
        <f t="shared" si="1"/>
        <v>0.92</v>
      </c>
      <c r="M46">
        <f t="shared" si="6"/>
        <v>5.04</v>
      </c>
      <c r="N46">
        <f t="shared" si="3"/>
        <v>0</v>
      </c>
      <c r="R46">
        <f t="shared" si="4"/>
        <v>116</v>
      </c>
    </row>
    <row r="47" spans="1:18" ht="14.65" customHeight="1">
      <c r="A47" s="3" t="s">
        <v>59</v>
      </c>
      <c r="B47" s="4">
        <v>0</v>
      </c>
      <c r="C47" s="4">
        <v>2</v>
      </c>
      <c r="D47" s="4">
        <v>3</v>
      </c>
      <c r="E47" s="4">
        <v>4</v>
      </c>
      <c r="F47" s="4">
        <v>7</v>
      </c>
      <c r="G47" s="4">
        <v>7</v>
      </c>
      <c r="H47" s="4">
        <v>4.6100000000000003</v>
      </c>
      <c r="J47">
        <f t="shared" si="5"/>
        <v>23</v>
      </c>
      <c r="K47" s="5">
        <f t="shared" si="1"/>
        <v>0.92</v>
      </c>
      <c r="M47">
        <f t="shared" si="6"/>
        <v>4.6100000000000003</v>
      </c>
      <c r="N47">
        <f t="shared" si="3"/>
        <v>0</v>
      </c>
      <c r="R47">
        <f t="shared" si="4"/>
        <v>106</v>
      </c>
    </row>
    <row r="48" spans="1:18" ht="14.65" customHeight="1">
      <c r="A48" s="3" t="s">
        <v>60</v>
      </c>
      <c r="B48" s="4">
        <v>2</v>
      </c>
      <c r="C48" s="4">
        <v>5</v>
      </c>
      <c r="D48" s="4">
        <v>5</v>
      </c>
      <c r="E48" s="4">
        <v>4</v>
      </c>
      <c r="F48" s="4">
        <v>4</v>
      </c>
      <c r="G48" s="4">
        <v>3</v>
      </c>
      <c r="H48" s="4">
        <v>3.52</v>
      </c>
      <c r="J48">
        <f t="shared" si="5"/>
        <v>23</v>
      </c>
      <c r="K48" s="5">
        <f t="shared" si="1"/>
        <v>0.92</v>
      </c>
      <c r="M48">
        <f t="shared" si="6"/>
        <v>3.52</v>
      </c>
      <c r="N48">
        <f t="shared" si="3"/>
        <v>0</v>
      </c>
      <c r="R48">
        <f t="shared" si="4"/>
        <v>81</v>
      </c>
    </row>
    <row r="49" spans="1:19" s="6" customFormat="1" ht="14.65" customHeight="1">
      <c r="A49" s="7" t="s">
        <v>201</v>
      </c>
      <c r="B49" s="8">
        <v>2</v>
      </c>
      <c r="C49" s="8">
        <v>3</v>
      </c>
      <c r="D49" s="8">
        <v>3</v>
      </c>
      <c r="E49" s="8">
        <v>5</v>
      </c>
      <c r="F49" s="8">
        <v>4</v>
      </c>
      <c r="G49" s="8">
        <v>6</v>
      </c>
      <c r="H49" s="8">
        <f>(B49*$B$2+C49*$C$2+D49*$D$2+E49*$E$2+F49*$F$2+G49*$G$2)/(SUM(B49:G49))</f>
        <v>4.0434782608695654</v>
      </c>
      <c r="J49" s="6">
        <f t="shared" si="5"/>
        <v>23</v>
      </c>
      <c r="K49" s="9">
        <f t="shared" si="1"/>
        <v>0.92</v>
      </c>
      <c r="R49">
        <f t="shared" si="4"/>
        <v>93</v>
      </c>
    </row>
    <row r="50" spans="1:19" ht="14.65" customHeight="1">
      <c r="A50" s="3" t="s">
        <v>62</v>
      </c>
      <c r="B50" s="4">
        <v>1</v>
      </c>
      <c r="C50" s="4">
        <v>2</v>
      </c>
      <c r="D50" s="4">
        <v>4</v>
      </c>
      <c r="E50" s="4">
        <v>9</v>
      </c>
      <c r="F50" s="4">
        <v>7</v>
      </c>
      <c r="G50" s="4">
        <v>0</v>
      </c>
      <c r="H50" s="4">
        <v>3.83</v>
      </c>
      <c r="J50">
        <f t="shared" si="5"/>
        <v>23</v>
      </c>
      <c r="K50" s="5">
        <f t="shared" si="1"/>
        <v>0.92</v>
      </c>
      <c r="M50">
        <f t="shared" si="6"/>
        <v>3.83</v>
      </c>
      <c r="N50">
        <f t="shared" si="3"/>
        <v>0</v>
      </c>
      <c r="R50">
        <f t="shared" si="4"/>
        <v>88</v>
      </c>
    </row>
    <row r="51" spans="1:19" ht="14.65" customHeight="1">
      <c r="A51" s="3" t="s">
        <v>63</v>
      </c>
      <c r="B51" s="4">
        <v>1</v>
      </c>
      <c r="C51" s="4">
        <v>4</v>
      </c>
      <c r="D51" s="4">
        <v>6</v>
      </c>
      <c r="E51" s="4">
        <v>6</v>
      </c>
      <c r="F51" s="4">
        <v>6</v>
      </c>
      <c r="G51" s="4">
        <v>0</v>
      </c>
      <c r="H51" s="4">
        <v>3.52</v>
      </c>
      <c r="J51">
        <f t="shared" si="5"/>
        <v>23</v>
      </c>
      <c r="K51" s="5">
        <f t="shared" si="1"/>
        <v>0.92</v>
      </c>
      <c r="M51">
        <f t="shared" si="6"/>
        <v>3.52</v>
      </c>
      <c r="N51">
        <f t="shared" si="3"/>
        <v>0</v>
      </c>
      <c r="R51">
        <f t="shared" si="4"/>
        <v>81</v>
      </c>
    </row>
    <row r="52" spans="1:19" ht="14.65" customHeight="1">
      <c r="A52" s="3" t="s">
        <v>64</v>
      </c>
      <c r="B52" s="4">
        <v>2</v>
      </c>
      <c r="C52" s="4">
        <v>5</v>
      </c>
      <c r="D52" s="4">
        <v>5</v>
      </c>
      <c r="E52" s="4">
        <v>7</v>
      </c>
      <c r="F52" s="4">
        <v>3</v>
      </c>
      <c r="G52" s="4">
        <v>1</v>
      </c>
      <c r="H52" s="4">
        <v>3.3</v>
      </c>
      <c r="J52">
        <f t="shared" si="5"/>
        <v>23</v>
      </c>
      <c r="K52" s="5">
        <f t="shared" si="1"/>
        <v>0.92</v>
      </c>
      <c r="M52">
        <f t="shared" si="6"/>
        <v>3.3</v>
      </c>
      <c r="N52">
        <f t="shared" si="3"/>
        <v>0</v>
      </c>
      <c r="R52">
        <f t="shared" si="4"/>
        <v>76</v>
      </c>
    </row>
    <row r="53" spans="1:19" ht="14.65" customHeight="1">
      <c r="A53" s="3" t="s">
        <v>65</v>
      </c>
      <c r="B53" s="4">
        <v>0</v>
      </c>
      <c r="C53" s="4">
        <v>1</v>
      </c>
      <c r="D53" s="4">
        <v>3</v>
      </c>
      <c r="E53" s="4">
        <v>4</v>
      </c>
      <c r="F53" s="4">
        <v>6</v>
      </c>
      <c r="G53" s="4">
        <v>9</v>
      </c>
      <c r="H53" s="4">
        <v>4.83</v>
      </c>
      <c r="J53">
        <f t="shared" si="5"/>
        <v>23</v>
      </c>
      <c r="K53" s="5">
        <f t="shared" si="1"/>
        <v>0.92</v>
      </c>
      <c r="M53">
        <f t="shared" si="6"/>
        <v>4.83</v>
      </c>
      <c r="N53">
        <f t="shared" si="3"/>
        <v>0</v>
      </c>
      <c r="S53">
        <f>+SUM(R3:R52)/1196</f>
        <v>3.8829431438127089</v>
      </c>
    </row>
    <row r="54" spans="1:19" ht="14.65" customHeight="1">
      <c r="A54" s="3" t="s">
        <v>66</v>
      </c>
      <c r="B54" s="4">
        <v>0</v>
      </c>
      <c r="C54" s="4">
        <v>3</v>
      </c>
      <c r="D54" s="4">
        <v>1</v>
      </c>
      <c r="E54" s="4">
        <v>4</v>
      </c>
      <c r="F54" s="4">
        <v>6</v>
      </c>
      <c r="G54" s="4">
        <v>9</v>
      </c>
      <c r="H54" s="4">
        <v>4.74</v>
      </c>
      <c r="J54">
        <f t="shared" si="5"/>
        <v>23</v>
      </c>
      <c r="K54" s="5">
        <f t="shared" si="1"/>
        <v>0.92</v>
      </c>
      <c r="M54">
        <f t="shared" si="6"/>
        <v>4.74</v>
      </c>
      <c r="N54">
        <f t="shared" si="3"/>
        <v>0</v>
      </c>
    </row>
    <row r="55" spans="1:19" ht="14.65" customHeight="1">
      <c r="A55" s="3" t="s">
        <v>67</v>
      </c>
      <c r="B55" s="4">
        <v>0</v>
      </c>
      <c r="C55" s="4">
        <v>0</v>
      </c>
      <c r="D55" s="4">
        <v>0</v>
      </c>
      <c r="E55" s="4">
        <v>3</v>
      </c>
      <c r="F55" s="4">
        <v>8</v>
      </c>
      <c r="G55" s="4">
        <v>12</v>
      </c>
      <c r="H55" s="4">
        <v>5.39</v>
      </c>
      <c r="J55">
        <f t="shared" si="5"/>
        <v>23</v>
      </c>
      <c r="K55" s="5">
        <f t="shared" si="1"/>
        <v>0.92</v>
      </c>
      <c r="M55">
        <f t="shared" si="6"/>
        <v>5.39</v>
      </c>
      <c r="N55">
        <f t="shared" si="3"/>
        <v>0</v>
      </c>
    </row>
    <row r="56" spans="1:19" ht="14.65" customHeight="1">
      <c r="A56" s="3" t="s">
        <v>68</v>
      </c>
      <c r="B56" s="4">
        <v>0</v>
      </c>
      <c r="C56" s="4">
        <v>0</v>
      </c>
      <c r="D56" s="4">
        <v>0</v>
      </c>
      <c r="E56" s="4">
        <v>1</v>
      </c>
      <c r="F56" s="4">
        <v>6</v>
      </c>
      <c r="G56" s="4">
        <v>16</v>
      </c>
      <c r="H56" s="4">
        <v>5.65</v>
      </c>
      <c r="J56">
        <f t="shared" si="5"/>
        <v>23</v>
      </c>
      <c r="K56" s="5">
        <f t="shared" si="1"/>
        <v>0.92</v>
      </c>
      <c r="M56">
        <f t="shared" si="6"/>
        <v>5.65</v>
      </c>
      <c r="N56">
        <f t="shared" si="3"/>
        <v>0</v>
      </c>
    </row>
    <row r="57" spans="1:19" ht="14.65" customHeight="1">
      <c r="A57" s="3" t="s">
        <v>69</v>
      </c>
      <c r="B57" s="4">
        <v>0</v>
      </c>
      <c r="C57" s="4">
        <v>0</v>
      </c>
      <c r="D57" s="4">
        <v>0</v>
      </c>
      <c r="E57" s="4">
        <v>1</v>
      </c>
      <c r="F57" s="4">
        <v>6</v>
      </c>
      <c r="G57" s="4">
        <v>16</v>
      </c>
      <c r="H57" s="4">
        <v>5.65</v>
      </c>
      <c r="J57">
        <f t="shared" si="5"/>
        <v>23</v>
      </c>
      <c r="K57" s="5">
        <f t="shared" si="1"/>
        <v>0.92</v>
      </c>
      <c r="M57">
        <f t="shared" si="6"/>
        <v>5.65</v>
      </c>
      <c r="N57">
        <f t="shared" si="3"/>
        <v>0</v>
      </c>
    </row>
    <row r="58" spans="1:19" ht="14.65" customHeight="1">
      <c r="A58" s="3" t="s">
        <v>70</v>
      </c>
      <c r="B58" s="4">
        <v>0</v>
      </c>
      <c r="C58" s="4">
        <v>0</v>
      </c>
      <c r="D58" s="4">
        <v>0</v>
      </c>
      <c r="E58" s="4">
        <v>2</v>
      </c>
      <c r="F58" s="4">
        <v>11</v>
      </c>
      <c r="G58" s="4">
        <v>10</v>
      </c>
      <c r="H58" s="4">
        <v>5.35</v>
      </c>
      <c r="J58">
        <f t="shared" si="5"/>
        <v>23</v>
      </c>
      <c r="K58" s="5">
        <f t="shared" si="1"/>
        <v>0.92</v>
      </c>
      <c r="M58">
        <f t="shared" si="6"/>
        <v>5.35</v>
      </c>
      <c r="N58">
        <f t="shared" si="3"/>
        <v>0</v>
      </c>
    </row>
    <row r="59" spans="1:19" ht="14.65" customHeight="1">
      <c r="A59" s="3" t="s">
        <v>71</v>
      </c>
      <c r="B59" s="4">
        <v>0</v>
      </c>
      <c r="C59" s="4">
        <v>0</v>
      </c>
      <c r="D59" s="4">
        <v>0</v>
      </c>
      <c r="E59" s="4">
        <v>3</v>
      </c>
      <c r="F59" s="4">
        <v>12</v>
      </c>
      <c r="G59" s="4">
        <v>8</v>
      </c>
      <c r="H59" s="4">
        <v>5.22</v>
      </c>
      <c r="J59">
        <f t="shared" si="5"/>
        <v>23</v>
      </c>
      <c r="K59" s="5">
        <f t="shared" si="1"/>
        <v>0.92</v>
      </c>
      <c r="M59">
        <f t="shared" si="6"/>
        <v>5.22</v>
      </c>
      <c r="N59">
        <f t="shared" si="3"/>
        <v>0</v>
      </c>
    </row>
    <row r="60" spans="1:19" ht="14.65" customHeight="1">
      <c r="A60" s="3" t="s">
        <v>72</v>
      </c>
      <c r="B60" s="4">
        <v>0</v>
      </c>
      <c r="C60" s="4">
        <v>0</v>
      </c>
      <c r="D60" s="4">
        <v>1</v>
      </c>
      <c r="E60" s="4">
        <v>3</v>
      </c>
      <c r="F60" s="4">
        <v>12</v>
      </c>
      <c r="G60" s="4">
        <v>7</v>
      </c>
      <c r="H60" s="4">
        <v>5.09</v>
      </c>
      <c r="J60">
        <f t="shared" si="5"/>
        <v>23</v>
      </c>
      <c r="K60" s="5">
        <f t="shared" si="1"/>
        <v>0.92</v>
      </c>
      <c r="M60">
        <f t="shared" si="6"/>
        <v>5.09</v>
      </c>
      <c r="N60">
        <f t="shared" si="3"/>
        <v>0</v>
      </c>
    </row>
    <row r="61" spans="1:19" ht="14.65" customHeight="1">
      <c r="A61" s="3" t="s">
        <v>73</v>
      </c>
      <c r="B61" s="4">
        <v>0</v>
      </c>
      <c r="C61" s="4">
        <v>0</v>
      </c>
      <c r="D61" s="4">
        <v>0</v>
      </c>
      <c r="E61" s="4">
        <v>10</v>
      </c>
      <c r="F61" s="4">
        <v>7</v>
      </c>
      <c r="G61" s="4">
        <v>6</v>
      </c>
      <c r="H61" s="4">
        <v>4.83</v>
      </c>
      <c r="J61">
        <f t="shared" si="5"/>
        <v>23</v>
      </c>
      <c r="K61" s="5">
        <f t="shared" si="1"/>
        <v>0.92</v>
      </c>
      <c r="M61">
        <f t="shared" si="6"/>
        <v>4.83</v>
      </c>
      <c r="N61">
        <f t="shared" si="3"/>
        <v>0</v>
      </c>
    </row>
    <row r="62" spans="1:19" ht="14.65" customHeight="1">
      <c r="A62" s="3" t="s">
        <v>74</v>
      </c>
      <c r="B62" s="4">
        <v>2</v>
      </c>
      <c r="C62" s="4">
        <v>11</v>
      </c>
      <c r="D62" s="4">
        <v>6</v>
      </c>
      <c r="E62" s="4">
        <v>4</v>
      </c>
      <c r="F62" s="4">
        <v>1</v>
      </c>
      <c r="G62" s="4">
        <v>1</v>
      </c>
      <c r="H62" s="4">
        <v>2.76</v>
      </c>
      <c r="J62">
        <f t="shared" si="5"/>
        <v>25</v>
      </c>
      <c r="K62" s="5">
        <f t="shared" si="1"/>
        <v>1</v>
      </c>
      <c r="M62">
        <f t="shared" si="6"/>
        <v>2.76</v>
      </c>
      <c r="N62">
        <f t="shared" si="3"/>
        <v>0</v>
      </c>
      <c r="R62">
        <f t="shared" si="4"/>
        <v>69</v>
      </c>
    </row>
    <row r="63" spans="1:19" ht="14.65" customHeight="1">
      <c r="A63" s="3" t="s">
        <v>75</v>
      </c>
      <c r="B63" s="4">
        <v>0</v>
      </c>
      <c r="C63" s="4">
        <v>9</v>
      </c>
      <c r="D63" s="4">
        <v>11</v>
      </c>
      <c r="E63" s="4">
        <v>2</v>
      </c>
      <c r="F63" s="4">
        <v>2</v>
      </c>
      <c r="G63" s="4">
        <v>1</v>
      </c>
      <c r="H63" s="4">
        <v>3</v>
      </c>
      <c r="J63">
        <f t="shared" si="5"/>
        <v>25</v>
      </c>
      <c r="K63" s="5">
        <f t="shared" si="1"/>
        <v>1</v>
      </c>
      <c r="M63">
        <f t="shared" si="6"/>
        <v>3</v>
      </c>
      <c r="N63">
        <f t="shared" si="3"/>
        <v>0</v>
      </c>
      <c r="R63">
        <f t="shared" si="4"/>
        <v>75</v>
      </c>
    </row>
    <row r="64" spans="1:19" ht="14.65" customHeight="1">
      <c r="A64" s="3" t="s">
        <v>76</v>
      </c>
      <c r="B64" s="4">
        <v>1</v>
      </c>
      <c r="C64" s="4">
        <v>9</v>
      </c>
      <c r="D64" s="4">
        <v>9</v>
      </c>
      <c r="E64" s="4">
        <v>3</v>
      </c>
      <c r="F64" s="4">
        <v>2</v>
      </c>
      <c r="G64" s="4">
        <v>1</v>
      </c>
      <c r="H64" s="4">
        <v>2.96</v>
      </c>
      <c r="J64">
        <f t="shared" si="5"/>
        <v>25</v>
      </c>
      <c r="K64" s="5">
        <f t="shared" si="1"/>
        <v>1</v>
      </c>
      <c r="M64">
        <f t="shared" si="6"/>
        <v>2.96</v>
      </c>
      <c r="N64">
        <f t="shared" si="3"/>
        <v>0</v>
      </c>
      <c r="R64">
        <f t="shared" si="4"/>
        <v>74</v>
      </c>
    </row>
    <row r="65" spans="1:18" ht="14.65" customHeight="1">
      <c r="A65" s="3" t="s">
        <v>77</v>
      </c>
      <c r="B65" s="4">
        <v>2</v>
      </c>
      <c r="C65" s="4">
        <v>5</v>
      </c>
      <c r="D65" s="4">
        <v>8</v>
      </c>
      <c r="E65" s="4">
        <v>8</v>
      </c>
      <c r="F65" s="4">
        <v>2</v>
      </c>
      <c r="G65" s="4">
        <v>0</v>
      </c>
      <c r="H65" s="4">
        <v>3.12</v>
      </c>
      <c r="J65">
        <f t="shared" si="5"/>
        <v>25</v>
      </c>
      <c r="K65" s="5">
        <f t="shared" si="1"/>
        <v>1</v>
      </c>
      <c r="M65">
        <f t="shared" si="6"/>
        <v>3.12</v>
      </c>
      <c r="N65">
        <f t="shared" si="3"/>
        <v>0</v>
      </c>
      <c r="R65">
        <f t="shared" si="4"/>
        <v>78</v>
      </c>
    </row>
    <row r="66" spans="1:18" ht="14.65" customHeight="1">
      <c r="A66" s="3" t="s">
        <v>78</v>
      </c>
      <c r="B66" s="4">
        <v>4</v>
      </c>
      <c r="C66" s="4">
        <v>7</v>
      </c>
      <c r="D66" s="4">
        <v>9</v>
      </c>
      <c r="E66" s="4">
        <v>3</v>
      </c>
      <c r="F66" s="4">
        <v>1</v>
      </c>
      <c r="G66" s="4">
        <v>1</v>
      </c>
      <c r="H66" s="4">
        <v>2.72</v>
      </c>
      <c r="J66">
        <f t="shared" si="5"/>
        <v>25</v>
      </c>
      <c r="K66" s="5">
        <f t="shared" si="1"/>
        <v>1</v>
      </c>
      <c r="M66">
        <f t="shared" si="6"/>
        <v>2.72</v>
      </c>
      <c r="N66">
        <f t="shared" si="3"/>
        <v>0</v>
      </c>
      <c r="R66">
        <f t="shared" si="4"/>
        <v>68</v>
      </c>
    </row>
    <row r="67" spans="1:18" ht="14.65" customHeight="1">
      <c r="A67" s="3" t="s">
        <v>79</v>
      </c>
      <c r="B67" s="4">
        <v>3</v>
      </c>
      <c r="C67" s="4">
        <v>8</v>
      </c>
      <c r="D67" s="4">
        <v>5</v>
      </c>
      <c r="E67" s="4">
        <v>6</v>
      </c>
      <c r="F67" s="4">
        <v>2</v>
      </c>
      <c r="G67" s="4">
        <v>1</v>
      </c>
      <c r="H67" s="4">
        <v>2.96</v>
      </c>
      <c r="J67">
        <f t="shared" si="5"/>
        <v>25</v>
      </c>
      <c r="K67" s="5">
        <f t="shared" ref="K67:K83" si="7">+J67/$L$1</f>
        <v>1</v>
      </c>
      <c r="M67">
        <f t="shared" si="6"/>
        <v>2.96</v>
      </c>
      <c r="N67">
        <f t="shared" ref="N67:N83" si="8">IF(M67&lt;&gt;H67,1,0)</f>
        <v>0</v>
      </c>
      <c r="R67">
        <f t="shared" si="4"/>
        <v>74</v>
      </c>
    </row>
    <row r="68" spans="1:18" ht="14.65" customHeight="1">
      <c r="A68" s="3" t="s">
        <v>80</v>
      </c>
      <c r="B68" s="4">
        <v>4</v>
      </c>
      <c r="C68" s="4">
        <v>7</v>
      </c>
      <c r="D68" s="4">
        <v>9</v>
      </c>
      <c r="E68" s="4">
        <v>3</v>
      </c>
      <c r="F68" s="4">
        <v>2</v>
      </c>
      <c r="G68" s="4">
        <v>0</v>
      </c>
      <c r="H68" s="4">
        <v>2.68</v>
      </c>
      <c r="J68">
        <f t="shared" si="5"/>
        <v>25</v>
      </c>
      <c r="K68" s="5">
        <f t="shared" si="7"/>
        <v>1</v>
      </c>
      <c r="M68">
        <f t="shared" si="6"/>
        <v>2.68</v>
      </c>
      <c r="N68">
        <f t="shared" si="8"/>
        <v>0</v>
      </c>
      <c r="R68">
        <f t="shared" ref="R68:R83" si="9">+B68*$B$2+C68*$C$2+D68*$D$2+E68*$E$2+F68*$F$2+G68*$G$2</f>
        <v>67</v>
      </c>
    </row>
    <row r="69" spans="1:18" ht="14.65" customHeight="1">
      <c r="A69" s="3" t="s">
        <v>81</v>
      </c>
      <c r="B69" s="4">
        <v>4</v>
      </c>
      <c r="C69" s="4">
        <v>11</v>
      </c>
      <c r="D69" s="4">
        <v>4</v>
      </c>
      <c r="E69" s="4">
        <v>5</v>
      </c>
      <c r="F69" s="4">
        <v>1</v>
      </c>
      <c r="G69" s="4">
        <v>0</v>
      </c>
      <c r="H69" s="4">
        <v>2.52</v>
      </c>
      <c r="J69">
        <f t="shared" si="5"/>
        <v>25</v>
      </c>
      <c r="K69" s="5">
        <f t="shared" si="7"/>
        <v>1</v>
      </c>
      <c r="M69">
        <f t="shared" si="6"/>
        <v>2.52</v>
      </c>
      <c r="N69">
        <f t="shared" si="8"/>
        <v>0</v>
      </c>
      <c r="R69">
        <f t="shared" si="9"/>
        <v>63</v>
      </c>
    </row>
    <row r="70" spans="1:18" ht="14.65" customHeight="1">
      <c r="A70" s="3" t="s">
        <v>82</v>
      </c>
      <c r="B70" s="4">
        <v>3</v>
      </c>
      <c r="C70" s="4">
        <v>5</v>
      </c>
      <c r="D70" s="4">
        <v>10</v>
      </c>
      <c r="E70" s="4">
        <v>5</v>
      </c>
      <c r="F70" s="4">
        <v>1</v>
      </c>
      <c r="G70" s="4">
        <v>1</v>
      </c>
      <c r="H70" s="4">
        <v>2.96</v>
      </c>
      <c r="J70">
        <f t="shared" si="5"/>
        <v>25</v>
      </c>
      <c r="K70" s="5">
        <f t="shared" si="7"/>
        <v>1</v>
      </c>
      <c r="M70">
        <f t="shared" si="6"/>
        <v>2.96</v>
      </c>
      <c r="N70">
        <f t="shared" si="8"/>
        <v>0</v>
      </c>
      <c r="R70">
        <f t="shared" si="9"/>
        <v>74</v>
      </c>
    </row>
    <row r="71" spans="1:18" ht="14.65" customHeight="1">
      <c r="A71" s="3" t="s">
        <v>83</v>
      </c>
      <c r="B71" s="4">
        <v>3</v>
      </c>
      <c r="C71" s="4">
        <v>6</v>
      </c>
      <c r="D71" s="4">
        <v>10</v>
      </c>
      <c r="E71" s="4">
        <v>3</v>
      </c>
      <c r="F71" s="4">
        <v>2</v>
      </c>
      <c r="G71" s="4">
        <v>0</v>
      </c>
      <c r="H71" s="4">
        <v>2.79</v>
      </c>
      <c r="J71">
        <f t="shared" si="5"/>
        <v>24</v>
      </c>
      <c r="K71" s="5">
        <f t="shared" si="7"/>
        <v>0.96</v>
      </c>
      <c r="M71">
        <f t="shared" si="6"/>
        <v>2.79</v>
      </c>
      <c r="N71">
        <f t="shared" si="8"/>
        <v>0</v>
      </c>
      <c r="R71">
        <f t="shared" si="9"/>
        <v>67</v>
      </c>
    </row>
    <row r="72" spans="1:18" ht="14.65" customHeight="1">
      <c r="A72" s="3" t="s">
        <v>84</v>
      </c>
      <c r="B72" s="4">
        <v>5</v>
      </c>
      <c r="C72" s="4">
        <v>8</v>
      </c>
      <c r="D72" s="4">
        <v>7</v>
      </c>
      <c r="E72" s="4">
        <v>3</v>
      </c>
      <c r="F72" s="4">
        <v>2</v>
      </c>
      <c r="G72" s="4">
        <v>0</v>
      </c>
      <c r="H72" s="4">
        <v>2.56</v>
      </c>
      <c r="J72">
        <f t="shared" si="5"/>
        <v>25</v>
      </c>
      <c r="K72" s="5">
        <f t="shared" si="7"/>
        <v>1</v>
      </c>
      <c r="M72">
        <f t="shared" si="6"/>
        <v>2.56</v>
      </c>
      <c r="N72">
        <f t="shared" si="8"/>
        <v>0</v>
      </c>
      <c r="R72">
        <f t="shared" si="9"/>
        <v>64</v>
      </c>
    </row>
    <row r="73" spans="1:18" ht="14.65" customHeight="1">
      <c r="A73" s="3" t="s">
        <v>85</v>
      </c>
      <c r="B73" s="4">
        <v>3</v>
      </c>
      <c r="C73" s="4">
        <v>5</v>
      </c>
      <c r="D73" s="4">
        <v>5</v>
      </c>
      <c r="E73" s="4">
        <v>9</v>
      </c>
      <c r="F73" s="4">
        <v>3</v>
      </c>
      <c r="G73" s="4">
        <v>0</v>
      </c>
      <c r="H73" s="4">
        <v>3.16</v>
      </c>
      <c r="J73">
        <f t="shared" si="5"/>
        <v>25</v>
      </c>
      <c r="K73" s="5">
        <f t="shared" si="7"/>
        <v>1</v>
      </c>
      <c r="M73">
        <f t="shared" si="6"/>
        <v>3.16</v>
      </c>
      <c r="N73">
        <f t="shared" si="8"/>
        <v>0</v>
      </c>
      <c r="R73">
        <f t="shared" si="9"/>
        <v>79</v>
      </c>
    </row>
    <row r="74" spans="1:18" ht="14.65" customHeight="1">
      <c r="A74" s="3" t="s">
        <v>86</v>
      </c>
      <c r="B74" s="4">
        <v>10</v>
      </c>
      <c r="C74" s="4">
        <v>9</v>
      </c>
      <c r="D74" s="4">
        <v>3</v>
      </c>
      <c r="E74" s="4">
        <v>0</v>
      </c>
      <c r="F74" s="4">
        <v>3</v>
      </c>
      <c r="G74" s="4">
        <v>0</v>
      </c>
      <c r="H74" s="4">
        <v>2.08</v>
      </c>
      <c r="J74">
        <f t="shared" si="5"/>
        <v>25</v>
      </c>
      <c r="K74" s="5">
        <f t="shared" si="7"/>
        <v>1</v>
      </c>
      <c r="M74">
        <f t="shared" si="6"/>
        <v>2.08</v>
      </c>
      <c r="N74">
        <f t="shared" si="8"/>
        <v>0</v>
      </c>
      <c r="R74">
        <f t="shared" si="9"/>
        <v>52</v>
      </c>
    </row>
    <row r="75" spans="1:18" ht="14.65" customHeight="1">
      <c r="A75" s="3" t="s">
        <v>87</v>
      </c>
      <c r="B75" s="4">
        <v>3</v>
      </c>
      <c r="C75" s="4">
        <v>5</v>
      </c>
      <c r="D75" s="4">
        <v>5</v>
      </c>
      <c r="E75" s="4">
        <v>7</v>
      </c>
      <c r="F75" s="4">
        <v>3</v>
      </c>
      <c r="G75" s="4">
        <v>1</v>
      </c>
      <c r="H75" s="4">
        <v>3.21</v>
      </c>
      <c r="J75">
        <f t="shared" si="5"/>
        <v>24</v>
      </c>
      <c r="K75" s="5">
        <f t="shared" si="7"/>
        <v>0.96</v>
      </c>
      <c r="M75">
        <f t="shared" si="6"/>
        <v>3.21</v>
      </c>
      <c r="N75">
        <f t="shared" si="8"/>
        <v>0</v>
      </c>
      <c r="R75">
        <f t="shared" si="9"/>
        <v>77</v>
      </c>
    </row>
    <row r="76" spans="1:18" ht="14.65" customHeight="1">
      <c r="A76" s="3" t="s">
        <v>88</v>
      </c>
      <c r="B76" s="4">
        <v>1</v>
      </c>
      <c r="C76" s="4">
        <v>7</v>
      </c>
      <c r="D76" s="4">
        <v>4</v>
      </c>
      <c r="E76" s="4">
        <v>3</v>
      </c>
      <c r="F76" s="4">
        <v>5</v>
      </c>
      <c r="G76" s="4">
        <v>4</v>
      </c>
      <c r="H76" s="4">
        <v>3.67</v>
      </c>
      <c r="J76">
        <f t="shared" si="5"/>
        <v>24</v>
      </c>
      <c r="K76" s="5">
        <f t="shared" si="7"/>
        <v>0.96</v>
      </c>
      <c r="M76">
        <f t="shared" si="6"/>
        <v>3.67</v>
      </c>
      <c r="N76">
        <f t="shared" si="8"/>
        <v>0</v>
      </c>
      <c r="R76">
        <f t="shared" si="9"/>
        <v>88</v>
      </c>
    </row>
    <row r="77" spans="1:18" ht="14.65" customHeight="1">
      <c r="A77" s="3" t="s">
        <v>89</v>
      </c>
      <c r="B77" s="4">
        <v>1</v>
      </c>
      <c r="C77" s="4">
        <v>2</v>
      </c>
      <c r="D77" s="4">
        <v>4</v>
      </c>
      <c r="E77" s="4">
        <v>3</v>
      </c>
      <c r="F77" s="4">
        <v>10</v>
      </c>
      <c r="G77" s="4">
        <v>4</v>
      </c>
      <c r="H77" s="4">
        <v>4.29</v>
      </c>
      <c r="J77">
        <f t="shared" si="5"/>
        <v>24</v>
      </c>
      <c r="K77" s="5">
        <f t="shared" si="7"/>
        <v>0.96</v>
      </c>
      <c r="M77">
        <f t="shared" si="6"/>
        <v>4.29</v>
      </c>
      <c r="N77">
        <f t="shared" si="8"/>
        <v>0</v>
      </c>
      <c r="R77">
        <f t="shared" si="9"/>
        <v>103</v>
      </c>
    </row>
    <row r="78" spans="1:18" ht="14.65" customHeight="1">
      <c r="A78" s="3" t="s">
        <v>90</v>
      </c>
      <c r="B78" s="4">
        <v>1</v>
      </c>
      <c r="C78" s="4">
        <v>1</v>
      </c>
      <c r="D78" s="4">
        <v>5</v>
      </c>
      <c r="E78" s="4">
        <v>6</v>
      </c>
      <c r="F78" s="4">
        <v>5</v>
      </c>
      <c r="G78" s="4">
        <v>6</v>
      </c>
      <c r="H78" s="4">
        <v>4.29</v>
      </c>
      <c r="J78">
        <f t="shared" si="5"/>
        <v>24</v>
      </c>
      <c r="K78" s="5">
        <f t="shared" si="7"/>
        <v>0.96</v>
      </c>
      <c r="M78">
        <f t="shared" si="6"/>
        <v>4.29</v>
      </c>
      <c r="N78">
        <f t="shared" si="8"/>
        <v>0</v>
      </c>
      <c r="R78">
        <f t="shared" si="9"/>
        <v>103</v>
      </c>
    </row>
    <row r="79" spans="1:18" ht="14.65" customHeight="1">
      <c r="A79" s="3" t="s">
        <v>91</v>
      </c>
      <c r="B79" s="4">
        <v>0</v>
      </c>
      <c r="C79" s="4">
        <v>4</v>
      </c>
      <c r="D79" s="4">
        <v>4</v>
      </c>
      <c r="E79" s="4">
        <v>2</v>
      </c>
      <c r="F79" s="4">
        <v>8</v>
      </c>
      <c r="G79" s="4">
        <v>6</v>
      </c>
      <c r="H79" s="4">
        <v>4.33</v>
      </c>
      <c r="J79">
        <f t="shared" si="5"/>
        <v>24</v>
      </c>
      <c r="K79" s="5">
        <f t="shared" si="7"/>
        <v>0.96</v>
      </c>
      <c r="M79">
        <f t="shared" si="6"/>
        <v>4.33</v>
      </c>
      <c r="N79">
        <f t="shared" si="8"/>
        <v>0</v>
      </c>
      <c r="R79">
        <f t="shared" si="9"/>
        <v>104</v>
      </c>
    </row>
    <row r="80" spans="1:18" ht="14.65" customHeight="1">
      <c r="A80" s="3" t="s">
        <v>92</v>
      </c>
      <c r="B80" s="4">
        <v>0</v>
      </c>
      <c r="C80" s="4">
        <v>2</v>
      </c>
      <c r="D80" s="4">
        <v>6</v>
      </c>
      <c r="E80" s="4">
        <v>2</v>
      </c>
      <c r="F80" s="4">
        <v>11</v>
      </c>
      <c r="G80" s="4">
        <v>3</v>
      </c>
      <c r="H80" s="4">
        <v>4.29</v>
      </c>
      <c r="J80">
        <f t="shared" si="5"/>
        <v>24</v>
      </c>
      <c r="K80" s="5">
        <f t="shared" si="7"/>
        <v>0.96</v>
      </c>
      <c r="M80">
        <f t="shared" si="6"/>
        <v>4.29</v>
      </c>
      <c r="N80">
        <f t="shared" si="8"/>
        <v>0</v>
      </c>
      <c r="R80">
        <f t="shared" si="9"/>
        <v>103</v>
      </c>
    </row>
    <row r="81" spans="1:18" ht="14.65" customHeight="1">
      <c r="A81" s="3" t="s">
        <v>93</v>
      </c>
      <c r="B81" s="4">
        <v>0</v>
      </c>
      <c r="C81" s="4">
        <v>2</v>
      </c>
      <c r="D81" s="4">
        <v>5</v>
      </c>
      <c r="E81" s="4">
        <v>5</v>
      </c>
      <c r="F81" s="4">
        <v>9</v>
      </c>
      <c r="G81" s="4">
        <v>3</v>
      </c>
      <c r="H81" s="4">
        <v>4.25</v>
      </c>
      <c r="J81">
        <f t="shared" si="5"/>
        <v>24</v>
      </c>
      <c r="K81" s="5">
        <f t="shared" si="7"/>
        <v>0.96</v>
      </c>
      <c r="M81">
        <f t="shared" si="6"/>
        <v>4.25</v>
      </c>
      <c r="N81">
        <f t="shared" si="8"/>
        <v>0</v>
      </c>
      <c r="R81">
        <f t="shared" si="9"/>
        <v>102</v>
      </c>
    </row>
    <row r="82" spans="1:18" ht="14.65" customHeight="1">
      <c r="A82" s="3" t="s">
        <v>94</v>
      </c>
      <c r="B82" s="4">
        <v>0</v>
      </c>
      <c r="C82" s="4">
        <v>5</v>
      </c>
      <c r="D82" s="4">
        <v>5</v>
      </c>
      <c r="E82" s="4">
        <v>7</v>
      </c>
      <c r="F82" s="4">
        <v>6</v>
      </c>
      <c r="G82" s="4">
        <v>1</v>
      </c>
      <c r="H82" s="4">
        <v>3.71</v>
      </c>
      <c r="J82">
        <f t="shared" si="5"/>
        <v>24</v>
      </c>
      <c r="K82" s="5">
        <f t="shared" si="7"/>
        <v>0.96</v>
      </c>
      <c r="M82">
        <f t="shared" si="6"/>
        <v>3.71</v>
      </c>
      <c r="N82">
        <f t="shared" si="8"/>
        <v>0</v>
      </c>
      <c r="R82">
        <f t="shared" si="9"/>
        <v>89</v>
      </c>
    </row>
    <row r="83" spans="1:18" ht="14.65" customHeight="1">
      <c r="A83" s="3" t="s">
        <v>95</v>
      </c>
      <c r="B83" s="4">
        <v>0</v>
      </c>
      <c r="C83" s="4">
        <v>0</v>
      </c>
      <c r="D83" s="4">
        <v>5</v>
      </c>
      <c r="E83" s="4">
        <v>6</v>
      </c>
      <c r="F83" s="4">
        <v>8</v>
      </c>
      <c r="G83" s="4">
        <v>4</v>
      </c>
      <c r="H83" s="4">
        <v>4.4800000000000004</v>
      </c>
      <c r="J83">
        <f t="shared" si="5"/>
        <v>23</v>
      </c>
      <c r="K83" s="5">
        <f t="shared" si="7"/>
        <v>0.92</v>
      </c>
      <c r="M83">
        <f t="shared" si="6"/>
        <v>4.4800000000000004</v>
      </c>
      <c r="N83">
        <f t="shared" si="8"/>
        <v>0</v>
      </c>
      <c r="R83">
        <f t="shared" si="9"/>
        <v>103</v>
      </c>
    </row>
    <row r="84" spans="1:18" ht="14.65" customHeight="1">
      <c r="J84" s="10" t="s">
        <v>7</v>
      </c>
      <c r="K84" s="11">
        <f>+AVERAGE(K3:K83)</f>
        <v>0.95901234567901206</v>
      </c>
      <c r="R84">
        <f>+SUM(R3:R83)</f>
        <v>6420</v>
      </c>
    </row>
    <row r="85" spans="1:18" ht="14.65" customHeight="1">
      <c r="R85">
        <v>1735</v>
      </c>
    </row>
    <row r="86" spans="1:18" ht="14.65" customHeight="1">
      <c r="R86">
        <f>+R84/R85</f>
        <v>3.7002881844380404</v>
      </c>
    </row>
  </sheetData>
  <autoFilter ref="J1:N84">
    <filterColumn colId="3" showButton="0"/>
  </autoFilter>
  <mergeCells count="1">
    <mergeCell ref="M1:P1"/>
  </mergeCells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I2" sqref="I2:I6"/>
    </sheetView>
  </sheetViews>
  <sheetFormatPr defaultColWidth="8.85546875" defaultRowHeight="15"/>
  <cols>
    <col min="1" max="1" width="50.85546875" style="26" customWidth="1"/>
    <col min="2" max="9" width="18.5703125" style="26" bestFit="1" customWidth="1"/>
    <col min="10" max="16384" width="8.85546875" style="26"/>
  </cols>
  <sheetData>
    <row r="1" spans="1:9">
      <c r="A1" s="34" t="s">
        <v>96</v>
      </c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6</v>
      </c>
      <c r="I1" s="34" t="s">
        <v>7</v>
      </c>
    </row>
    <row r="2" spans="1:9">
      <c r="A2" s="20" t="s">
        <v>177</v>
      </c>
      <c r="B2" s="33" t="s">
        <v>87</v>
      </c>
      <c r="C2" s="32">
        <v>3</v>
      </c>
      <c r="D2" s="32">
        <v>5</v>
      </c>
      <c r="E2" s="32">
        <v>5</v>
      </c>
      <c r="F2" s="32">
        <v>7</v>
      </c>
      <c r="G2" s="32">
        <v>3</v>
      </c>
      <c r="H2" s="32">
        <v>1</v>
      </c>
      <c r="I2" s="32">
        <v>3.21</v>
      </c>
    </row>
    <row r="3" spans="1:9">
      <c r="A3" s="20" t="s">
        <v>176</v>
      </c>
      <c r="B3" s="33" t="s">
        <v>88</v>
      </c>
      <c r="C3" s="32">
        <v>1</v>
      </c>
      <c r="D3" s="32">
        <v>7</v>
      </c>
      <c r="E3" s="32">
        <v>4</v>
      </c>
      <c r="F3" s="32">
        <v>3</v>
      </c>
      <c r="G3" s="32">
        <v>5</v>
      </c>
      <c r="H3" s="32">
        <v>4</v>
      </c>
      <c r="I3" s="32">
        <v>3.67</v>
      </c>
    </row>
    <row r="4" spans="1:9">
      <c r="A4" s="20" t="s">
        <v>175</v>
      </c>
      <c r="B4" s="33" t="s">
        <v>89</v>
      </c>
      <c r="C4" s="32">
        <v>1</v>
      </c>
      <c r="D4" s="32">
        <v>2</v>
      </c>
      <c r="E4" s="32">
        <v>4</v>
      </c>
      <c r="F4" s="32">
        <v>3</v>
      </c>
      <c r="G4" s="32">
        <v>10</v>
      </c>
      <c r="H4" s="32">
        <v>4</v>
      </c>
      <c r="I4" s="32">
        <v>4.29</v>
      </c>
    </row>
    <row r="5" spans="1:9">
      <c r="A5" s="20" t="s">
        <v>174</v>
      </c>
      <c r="B5" s="33" t="s">
        <v>90</v>
      </c>
      <c r="C5" s="32">
        <v>1</v>
      </c>
      <c r="D5" s="32">
        <v>1</v>
      </c>
      <c r="E5" s="32">
        <v>5</v>
      </c>
      <c r="F5" s="32">
        <v>6</v>
      </c>
      <c r="G5" s="32">
        <v>5</v>
      </c>
      <c r="H5" s="32">
        <v>6</v>
      </c>
      <c r="I5" s="32">
        <v>4.29</v>
      </c>
    </row>
    <row r="6" spans="1:9">
      <c r="A6" s="20" t="s">
        <v>173</v>
      </c>
      <c r="B6" s="33" t="s">
        <v>91</v>
      </c>
      <c r="C6" s="32">
        <v>0</v>
      </c>
      <c r="D6" s="32">
        <v>4</v>
      </c>
      <c r="E6" s="32">
        <v>4</v>
      </c>
      <c r="F6" s="32">
        <v>2</v>
      </c>
      <c r="G6" s="32">
        <v>8</v>
      </c>
      <c r="H6" s="32">
        <v>6</v>
      </c>
      <c r="I6" s="32">
        <v>4.33</v>
      </c>
    </row>
    <row r="7" spans="1:9">
      <c r="A7" s="20" t="s">
        <v>106</v>
      </c>
      <c r="B7" s="3" t="s">
        <v>107</v>
      </c>
      <c r="I7" s="32">
        <v>3.96</v>
      </c>
    </row>
  </sheetData>
  <pageMargins left="0.75" right="0.75" top="1" bottom="1" header="0.5" footer="0.5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I2" sqref="I2:I5"/>
    </sheetView>
  </sheetViews>
  <sheetFormatPr defaultColWidth="8.85546875" defaultRowHeight="15"/>
  <cols>
    <col min="1" max="1" width="30.28515625" style="26" customWidth="1"/>
    <col min="2" max="9" width="18.5703125" style="26" bestFit="1" customWidth="1"/>
    <col min="10" max="16384" width="8.85546875" style="26"/>
  </cols>
  <sheetData>
    <row r="1" spans="1:9">
      <c r="A1" s="34" t="s">
        <v>96</v>
      </c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6</v>
      </c>
      <c r="I1" s="34" t="s">
        <v>7</v>
      </c>
    </row>
    <row r="2" spans="1:9">
      <c r="A2" s="20" t="s">
        <v>178</v>
      </c>
      <c r="B2" s="33" t="s">
        <v>92</v>
      </c>
      <c r="C2" s="32">
        <v>0</v>
      </c>
      <c r="D2" s="32">
        <v>2</v>
      </c>
      <c r="E2" s="32">
        <v>6</v>
      </c>
      <c r="F2" s="32">
        <v>2</v>
      </c>
      <c r="G2" s="32">
        <v>11</v>
      </c>
      <c r="H2" s="32">
        <v>3</v>
      </c>
      <c r="I2" s="32">
        <v>4.29</v>
      </c>
    </row>
    <row r="3" spans="1:9">
      <c r="A3" s="20" t="s">
        <v>179</v>
      </c>
      <c r="B3" s="33" t="s">
        <v>93</v>
      </c>
      <c r="C3" s="32">
        <v>0</v>
      </c>
      <c r="D3" s="32">
        <v>2</v>
      </c>
      <c r="E3" s="32">
        <v>5</v>
      </c>
      <c r="F3" s="32">
        <v>5</v>
      </c>
      <c r="G3" s="32">
        <v>9</v>
      </c>
      <c r="H3" s="32">
        <v>3</v>
      </c>
      <c r="I3" s="32">
        <v>4.25</v>
      </c>
    </row>
    <row r="4" spans="1:9">
      <c r="A4" s="20" t="s">
        <v>180</v>
      </c>
      <c r="B4" s="33" t="s">
        <v>94</v>
      </c>
      <c r="C4" s="32">
        <v>0</v>
      </c>
      <c r="D4" s="32">
        <v>5</v>
      </c>
      <c r="E4" s="32">
        <v>5</v>
      </c>
      <c r="F4" s="32">
        <v>7</v>
      </c>
      <c r="G4" s="32">
        <v>6</v>
      </c>
      <c r="H4" s="32">
        <v>1</v>
      </c>
      <c r="I4" s="32">
        <v>3.71</v>
      </c>
    </row>
    <row r="5" spans="1:9">
      <c r="A5" s="20" t="s">
        <v>181</v>
      </c>
      <c r="B5" s="33" t="s">
        <v>95</v>
      </c>
      <c r="C5" s="32">
        <v>0</v>
      </c>
      <c r="D5" s="32">
        <v>0</v>
      </c>
      <c r="E5" s="32">
        <v>5</v>
      </c>
      <c r="F5" s="32">
        <v>6</v>
      </c>
      <c r="G5" s="32">
        <v>8</v>
      </c>
      <c r="H5" s="32">
        <v>4</v>
      </c>
      <c r="I5" s="32">
        <v>4.4800000000000004</v>
      </c>
    </row>
    <row r="6" spans="1:9">
      <c r="A6" s="20" t="s">
        <v>106</v>
      </c>
      <c r="B6" s="3" t="s">
        <v>107</v>
      </c>
      <c r="I6" s="32">
        <v>4.18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O13" sqref="O13"/>
    </sheetView>
  </sheetViews>
  <sheetFormatPr defaultRowHeight="14.65" customHeight="1"/>
  <cols>
    <col min="1" max="1" width="53" bestFit="1" customWidth="1"/>
    <col min="2" max="2" width="10.140625" bestFit="1" customWidth="1"/>
  </cols>
  <sheetData>
    <row r="1" spans="1:2" ht="14.65" customHeight="1">
      <c r="A1" s="25" t="s">
        <v>107</v>
      </c>
      <c r="B1" s="25" t="s">
        <v>189</v>
      </c>
    </row>
    <row r="2" spans="1:2" ht="14.65" customHeight="1">
      <c r="A2" s="35" t="s">
        <v>191</v>
      </c>
      <c r="B2" s="36">
        <v>4.08</v>
      </c>
    </row>
    <row r="3" spans="1:2" ht="14.65" customHeight="1">
      <c r="A3" s="35" t="s">
        <v>192</v>
      </c>
      <c r="B3" s="36">
        <v>2.79</v>
      </c>
    </row>
    <row r="4" spans="1:2" ht="14.65" customHeight="1">
      <c r="A4" s="35" t="s">
        <v>193</v>
      </c>
      <c r="B4" s="36">
        <v>4.0599999999999996</v>
      </c>
    </row>
    <row r="5" spans="1:2" ht="14.65" customHeight="1">
      <c r="A5" s="35" t="s">
        <v>194</v>
      </c>
      <c r="B5" s="36">
        <v>3.86</v>
      </c>
    </row>
  </sheetData>
  <pageMargins left="0.75" right="0.75" top="1" bottom="1" header="0.5" footer="0.5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5"/>
  <sheetViews>
    <sheetView topLeftCell="A16" workbookViewId="0">
      <selection activeCell="B5" sqref="B5"/>
    </sheetView>
  </sheetViews>
  <sheetFormatPr defaultRowHeight="14.65" customHeight="1"/>
  <cols>
    <col min="1" max="1" width="53" bestFit="1" customWidth="1"/>
    <col min="2" max="2" width="10.140625" bestFit="1" customWidth="1"/>
  </cols>
  <sheetData>
    <row r="1" spans="1:2" ht="14.65" customHeight="1">
      <c r="A1" s="25" t="s">
        <v>107</v>
      </c>
      <c r="B1" s="25" t="s">
        <v>189</v>
      </c>
    </row>
    <row r="2" spans="1:2" ht="14.65" customHeight="1">
      <c r="A2" s="35" t="s">
        <v>182</v>
      </c>
      <c r="B2" s="36">
        <f>+'Ambito Sicurezza'!I11</f>
        <v>4.1911111111111108</v>
      </c>
    </row>
    <row r="3" spans="1:2" ht="14.65" customHeight="1">
      <c r="A3" s="35" t="s">
        <v>150</v>
      </c>
      <c r="B3" s="36">
        <f>+'Ambito discriminazioni'!I10</f>
        <v>5.34</v>
      </c>
    </row>
    <row r="4" spans="1:2" ht="14.65" customHeight="1">
      <c r="A4" s="35" t="s">
        <v>151</v>
      </c>
      <c r="B4" s="36">
        <f>+'L''equità'!I7</f>
        <v>3.1680000000000001</v>
      </c>
    </row>
    <row r="5" spans="1:2" ht="14.65" customHeight="1">
      <c r="A5" s="35" t="s">
        <v>183</v>
      </c>
      <c r="B5" s="36">
        <f>+'Carriere e sviluppo'!I7</f>
        <v>2.52</v>
      </c>
    </row>
    <row r="6" spans="1:2" ht="14.65" customHeight="1">
      <c r="A6" s="35" t="s">
        <v>153</v>
      </c>
      <c r="B6" s="36">
        <f>+'Il mio lavoro'!I7</f>
        <v>3.98</v>
      </c>
    </row>
    <row r="7" spans="1:2" ht="14.65" customHeight="1">
      <c r="A7" s="35" t="s">
        <v>154</v>
      </c>
      <c r="B7" s="36">
        <f>+'I miei colleghi'!I7</f>
        <v>4.46</v>
      </c>
    </row>
    <row r="8" spans="1:2" ht="14.65" customHeight="1">
      <c r="A8" s="35" t="s">
        <v>155</v>
      </c>
      <c r="B8" s="36">
        <f>+'Il mio contesto di lavoro'!I7</f>
        <v>2.54</v>
      </c>
    </row>
    <row r="9" spans="1:2" ht="14.65" customHeight="1">
      <c r="A9" s="35" t="s">
        <v>156</v>
      </c>
      <c r="B9" s="36">
        <f>+'Il senso di appartenenza'!I7</f>
        <v>4.2300000000000004</v>
      </c>
    </row>
    <row r="10" spans="1:2" ht="14.65" customHeight="1">
      <c r="A10" s="35" t="s">
        <v>157</v>
      </c>
      <c r="B10" s="36">
        <f>+'L''immagine dell''amministrazione'!$I$5</f>
        <v>3.55</v>
      </c>
    </row>
    <row r="11" spans="1:2" ht="14.65" customHeight="1">
      <c r="A11" s="35" t="s">
        <v>184</v>
      </c>
      <c r="B11" s="36">
        <f>+'La mia organizzazione'!I6</f>
        <v>2.96</v>
      </c>
    </row>
    <row r="12" spans="1:2" ht="14.65" customHeight="1">
      <c r="A12" s="35" t="s">
        <v>185</v>
      </c>
      <c r="B12" s="36">
        <f>+'Le mie performance'!$I$6</f>
        <v>2.72</v>
      </c>
    </row>
    <row r="13" spans="1:2" ht="14.65" customHeight="1">
      <c r="A13" s="35" t="s">
        <v>186</v>
      </c>
      <c r="B13" s="36">
        <f>+'Il funzionamento del sistema'!$I$7</f>
        <v>2.71</v>
      </c>
    </row>
    <row r="14" spans="1:2" ht="14.65" customHeight="1">
      <c r="A14" s="35" t="s">
        <v>187</v>
      </c>
      <c r="B14" s="36">
        <f>+'Il mio capo e la mia crescita'!$I$7</f>
        <v>3.96</v>
      </c>
    </row>
    <row r="15" spans="1:2" ht="14.65" customHeight="1">
      <c r="A15" s="35" t="s">
        <v>188</v>
      </c>
      <c r="B15" s="36">
        <f>+'Il mio capo e l''equità'!$I$6</f>
        <v>4.18</v>
      </c>
    </row>
  </sheetData>
  <pageMargins left="0.75" right="0.75" top="1" bottom="1" header="0.5" footer="0.5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S33"/>
  <sheetViews>
    <sheetView topLeftCell="B1" workbookViewId="0">
      <selection activeCell="J5" sqref="J5"/>
    </sheetView>
  </sheetViews>
  <sheetFormatPr defaultRowHeight="14.65" customHeight="1"/>
  <cols>
    <col min="1" max="1" width="53" bestFit="1" customWidth="1"/>
    <col min="2" max="3" width="10.140625" bestFit="1" customWidth="1"/>
    <col min="6" max="6" width="41.7109375" bestFit="1" customWidth="1"/>
  </cols>
  <sheetData>
    <row r="1" spans="1:19" ht="14.65" customHeight="1">
      <c r="A1" s="2" t="s">
        <v>107</v>
      </c>
      <c r="B1" s="2" t="s">
        <v>190</v>
      </c>
      <c r="C1" s="2" t="s">
        <v>189</v>
      </c>
      <c r="D1" s="37" t="s">
        <v>195</v>
      </c>
      <c r="F1" s="37" t="s">
        <v>107</v>
      </c>
      <c r="G1" s="37" t="s">
        <v>190</v>
      </c>
      <c r="J1" s="37" t="s">
        <v>189</v>
      </c>
      <c r="K1" s="37" t="s">
        <v>195</v>
      </c>
    </row>
    <row r="2" spans="1:19" ht="14.65" customHeight="1">
      <c r="A2" s="35" t="s">
        <v>191</v>
      </c>
      <c r="B2" s="36">
        <v>3.72</v>
      </c>
      <c r="C2" s="36">
        <v>4.08</v>
      </c>
      <c r="D2" s="39">
        <f>+(C2-B2)/B2</f>
        <v>9.6774193548387052E-2</v>
      </c>
      <c r="F2" s="35" t="s">
        <v>191</v>
      </c>
      <c r="G2" s="36">
        <v>3.72</v>
      </c>
      <c r="H2">
        <v>200</v>
      </c>
      <c r="I2">
        <v>100</v>
      </c>
      <c r="J2" s="36">
        <v>3.88</v>
      </c>
      <c r="K2" s="39">
        <f>+(J2-G2)/G2</f>
        <v>4.3010752688171956E-2</v>
      </c>
    </row>
    <row r="3" spans="1:19" ht="14.65" customHeight="1">
      <c r="A3" s="35" t="s">
        <v>192</v>
      </c>
      <c r="B3" s="36">
        <v>2.42</v>
      </c>
      <c r="C3" s="36">
        <v>2.79</v>
      </c>
      <c r="D3" s="39">
        <f t="shared" ref="D3:D7" si="0">+(C3-B3)/B3</f>
        <v>0.15289256198347112</v>
      </c>
      <c r="F3" s="35" t="s">
        <v>192</v>
      </c>
      <c r="G3" s="36">
        <v>2.42</v>
      </c>
      <c r="H3">
        <v>50</v>
      </c>
      <c r="I3">
        <v>150</v>
      </c>
      <c r="J3" s="36">
        <v>2.79</v>
      </c>
      <c r="K3" s="39">
        <f>+(J3-G3)/G3</f>
        <v>0.15289256198347112</v>
      </c>
    </row>
    <row r="4" spans="1:19" ht="14.65" customHeight="1">
      <c r="A4" s="35" t="s">
        <v>193</v>
      </c>
      <c r="B4" s="36">
        <v>3.68</v>
      </c>
      <c r="C4" s="36">
        <v>4.0599999999999996</v>
      </c>
      <c r="D4" s="39">
        <f t="shared" si="0"/>
        <v>0.10326086956521724</v>
      </c>
      <c r="F4" s="35" t="s">
        <v>193</v>
      </c>
      <c r="G4" s="36">
        <v>3.68</v>
      </c>
      <c r="H4">
        <v>50</v>
      </c>
      <c r="I4">
        <v>50</v>
      </c>
      <c r="J4" s="36">
        <v>4.0599999999999996</v>
      </c>
      <c r="K4" s="39">
        <f>+(J4-G4)/G4</f>
        <v>0.10326086956521724</v>
      </c>
    </row>
    <row r="5" spans="1:19" ht="14.65" customHeight="1">
      <c r="A5" s="35" t="s">
        <v>194</v>
      </c>
      <c r="B5" s="36">
        <v>3.54</v>
      </c>
      <c r="C5" s="36">
        <v>3.86</v>
      </c>
      <c r="D5" s="39">
        <f t="shared" si="0"/>
        <v>9.0395480225988659E-2</v>
      </c>
      <c r="F5" s="35" t="s">
        <v>194</v>
      </c>
      <c r="G5" s="36">
        <v>3.54</v>
      </c>
      <c r="H5">
        <v>300</v>
      </c>
      <c r="J5" s="36">
        <v>3.7</v>
      </c>
      <c r="K5" s="39">
        <f>+(J5-G5)/G5</f>
        <v>4.5197740112994392E-2</v>
      </c>
    </row>
    <row r="6" spans="1:19" ht="14.65" customHeight="1">
      <c r="B6" s="36">
        <v>3.27</v>
      </c>
      <c r="C6" s="36">
        <v>3.64</v>
      </c>
      <c r="D6" s="39">
        <f t="shared" si="0"/>
        <v>0.11314984709480126</v>
      </c>
      <c r="G6" s="36"/>
      <c r="H6" s="36"/>
      <c r="I6" s="39"/>
    </row>
    <row r="7" spans="1:19" ht="14.65" customHeight="1">
      <c r="B7" s="36">
        <v>3.54</v>
      </c>
      <c r="C7" s="36">
        <v>3.7</v>
      </c>
      <c r="D7" s="39">
        <f t="shared" si="0"/>
        <v>4.5197740112994392E-2</v>
      </c>
      <c r="G7" s="36"/>
      <c r="H7" s="36"/>
      <c r="I7" s="39"/>
      <c r="M7">
        <v>2.8</v>
      </c>
      <c r="N7">
        <v>3.6</v>
      </c>
      <c r="P7">
        <v>5</v>
      </c>
      <c r="Q7">
        <v>8</v>
      </c>
      <c r="S7">
        <f>+(M7*P7+N7*Q7)/(P7+Q7)</f>
        <v>3.2923076923076922</v>
      </c>
    </row>
    <row r="8" spans="1:19" ht="14.65" customHeight="1">
      <c r="M8">
        <v>3</v>
      </c>
      <c r="N8">
        <v>4</v>
      </c>
      <c r="P8">
        <v>8</v>
      </c>
      <c r="Q8">
        <v>5</v>
      </c>
      <c r="S8">
        <f>+(M8*P8+N8*Q8)/(P8+Q8)</f>
        <v>3.3846153846153846</v>
      </c>
    </row>
    <row r="10" spans="1:19" ht="14.65" customHeight="1">
      <c r="M10" s="38">
        <f>M8/M7-1</f>
        <v>7.1428571428571397E-2</v>
      </c>
      <c r="N10" s="38">
        <f t="shared" ref="N10:S10" si="1">N8/N7-1</f>
        <v>0.11111111111111116</v>
      </c>
      <c r="O10" s="38"/>
      <c r="P10" s="38"/>
      <c r="Q10" s="38"/>
      <c r="R10" s="38"/>
      <c r="S10" s="38">
        <f t="shared" si="1"/>
        <v>2.8037383177570208E-2</v>
      </c>
    </row>
    <row r="13" spans="1:19" ht="14.65" customHeight="1">
      <c r="M13">
        <v>2.8</v>
      </c>
      <c r="N13">
        <v>5</v>
      </c>
      <c r="P13">
        <v>3</v>
      </c>
      <c r="Q13">
        <v>8</v>
      </c>
      <c r="S13" s="38">
        <f>P13/M13-1</f>
        <v>7.1428571428571397E-2</v>
      </c>
    </row>
    <row r="14" spans="1:19" ht="14.65" customHeight="1">
      <c r="M14">
        <v>3.6</v>
      </c>
      <c r="N14">
        <v>8</v>
      </c>
      <c r="P14">
        <v>4</v>
      </c>
      <c r="Q14">
        <v>5</v>
      </c>
      <c r="S14" s="38">
        <f>P14/M14-1</f>
        <v>0.11111111111111116</v>
      </c>
    </row>
    <row r="15" spans="1:19" ht="14.65" customHeight="1">
      <c r="M15">
        <f>(M13*N13+M14*N14)/(N13+N14)</f>
        <v>3.2923076923076922</v>
      </c>
      <c r="P15">
        <f>(P13*Q13+P14*Q14)/(Q13+Q14)</f>
        <v>3.3846153846153846</v>
      </c>
      <c r="S15" s="38">
        <f>P15/M15-1</f>
        <v>2.8037383177570208E-2</v>
      </c>
    </row>
    <row r="26" spans="2:16" ht="14.65" customHeight="1">
      <c r="G26" t="s">
        <v>202</v>
      </c>
      <c r="H26" t="s">
        <v>203</v>
      </c>
    </row>
    <row r="27" spans="2:16" ht="14.65" customHeight="1">
      <c r="B27">
        <v>1</v>
      </c>
      <c r="C27">
        <v>5</v>
      </c>
      <c r="D27">
        <v>6</v>
      </c>
      <c r="G27">
        <v>4</v>
      </c>
      <c r="H27">
        <v>9.33</v>
      </c>
      <c r="I27">
        <f>(H27-G27)/G27</f>
        <v>1.3325</v>
      </c>
      <c r="J27">
        <v>7</v>
      </c>
      <c r="K27">
        <v>9</v>
      </c>
      <c r="L27">
        <v>12</v>
      </c>
    </row>
    <row r="28" spans="2:16" ht="14.65" customHeight="1">
      <c r="B28">
        <v>2</v>
      </c>
      <c r="C28">
        <v>4</v>
      </c>
      <c r="D28">
        <v>5</v>
      </c>
      <c r="E28">
        <v>7</v>
      </c>
      <c r="G28">
        <v>4.5</v>
      </c>
      <c r="H28">
        <v>12.8</v>
      </c>
      <c r="I28">
        <f>(H28-G28)/G28</f>
        <v>1.8444444444444446</v>
      </c>
      <c r="J28">
        <v>8</v>
      </c>
      <c r="K28">
        <v>10</v>
      </c>
      <c r="L28">
        <v>13</v>
      </c>
      <c r="M28">
        <v>15</v>
      </c>
      <c r="N28">
        <v>18</v>
      </c>
    </row>
    <row r="29" spans="2:16" ht="14.65" customHeight="1">
      <c r="B29">
        <v>4</v>
      </c>
      <c r="C29">
        <v>7</v>
      </c>
      <c r="D29">
        <v>9</v>
      </c>
      <c r="E29">
        <v>11</v>
      </c>
      <c r="F29">
        <v>14</v>
      </c>
      <c r="G29">
        <v>9</v>
      </c>
      <c r="H29">
        <v>23.14</v>
      </c>
      <c r="I29">
        <f>(H29-G29)/G29</f>
        <v>1.5711111111111111</v>
      </c>
      <c r="J29">
        <v>10</v>
      </c>
      <c r="K29">
        <v>14</v>
      </c>
      <c r="L29">
        <v>13</v>
      </c>
      <c r="M29">
        <v>56</v>
      </c>
      <c r="N29">
        <v>24</v>
      </c>
      <c r="O29">
        <v>32</v>
      </c>
      <c r="P29">
        <v>13</v>
      </c>
    </row>
    <row r="30" spans="2:16" ht="14.65" customHeight="1">
      <c r="G30">
        <f>4*3+4.5*4+45</f>
        <v>75</v>
      </c>
      <c r="H30">
        <f>9.33*3+12.8*5+23.14*7</f>
        <v>253.97000000000003</v>
      </c>
    </row>
    <row r="31" spans="2:16" ht="14.65" customHeight="1">
      <c r="G31">
        <v>12</v>
      </c>
      <c r="H31">
        <v>15</v>
      </c>
    </row>
    <row r="32" spans="2:16" ht="14.65" customHeight="1">
      <c r="F32" t="s">
        <v>204</v>
      </c>
      <c r="G32">
        <f>G30/G31</f>
        <v>6.25</v>
      </c>
      <c r="H32">
        <f>H30/H31</f>
        <v>16.931333333333335</v>
      </c>
      <c r="I32">
        <f>(H32-G32)/G32</f>
        <v>1.7090133333333335</v>
      </c>
    </row>
    <row r="33" spans="6:9" ht="14.65" customHeight="1">
      <c r="F33" t="s">
        <v>205</v>
      </c>
      <c r="G33">
        <v>5.8333300000000001</v>
      </c>
      <c r="H33">
        <v>15.09</v>
      </c>
      <c r="I33">
        <f>(H33-G33)/G33</f>
        <v>1.5868586210620692</v>
      </c>
    </row>
  </sheetData>
  <pageMargins left="0.75" right="0.75" top="1" bottom="1" header="0.5" footer="0.5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B3" sqref="B3:C3"/>
    </sheetView>
  </sheetViews>
  <sheetFormatPr defaultRowHeight="14.65" customHeight="1"/>
  <cols>
    <col min="1" max="1" width="53" bestFit="1" customWidth="1"/>
    <col min="2" max="3" width="10.140625" bestFit="1" customWidth="1"/>
  </cols>
  <sheetData>
    <row r="1" spans="1:3" ht="14.65" customHeight="1">
      <c r="A1" s="2" t="s">
        <v>107</v>
      </c>
      <c r="B1" s="2" t="s">
        <v>190</v>
      </c>
      <c r="C1" s="2" t="s">
        <v>189</v>
      </c>
    </row>
    <row r="2" spans="1:3" ht="14.65" customHeight="1">
      <c r="A2" s="35" t="s">
        <v>182</v>
      </c>
      <c r="B2" s="36">
        <v>3.81</v>
      </c>
      <c r="C2" s="36">
        <f>+'Ambito Sicurezza'!I11</f>
        <v>4.1911111111111108</v>
      </c>
    </row>
    <row r="3" spans="1:3" ht="14.65" customHeight="1">
      <c r="A3" s="35" t="s">
        <v>150</v>
      </c>
      <c r="B3" s="36">
        <v>4.74</v>
      </c>
      <c r="C3" s="36">
        <f>+'Ambito discriminazioni'!I10</f>
        <v>5.34</v>
      </c>
    </row>
    <row r="4" spans="1:3" ht="14.65" customHeight="1">
      <c r="A4" s="35" t="s">
        <v>151</v>
      </c>
      <c r="B4" s="36">
        <v>3.36</v>
      </c>
      <c r="C4" s="36">
        <f>+'L''equità'!I7</f>
        <v>3.1680000000000001</v>
      </c>
    </row>
    <row r="5" spans="1:3" ht="14.65" customHeight="1">
      <c r="A5" s="35" t="s">
        <v>183</v>
      </c>
      <c r="B5" s="36">
        <v>2.4700000000000002</v>
      </c>
      <c r="C5" s="36">
        <f>+'Carriere e sviluppo'!I7</f>
        <v>2.52</v>
      </c>
    </row>
    <row r="6" spans="1:3" ht="14.65" customHeight="1">
      <c r="A6" s="35" t="s">
        <v>153</v>
      </c>
      <c r="B6" s="36">
        <v>3.57</v>
      </c>
      <c r="C6" s="36">
        <f>+'Il mio lavoro'!I7</f>
        <v>3.98</v>
      </c>
    </row>
    <row r="7" spans="1:3" ht="14.65" customHeight="1">
      <c r="A7" s="35" t="s">
        <v>154</v>
      </c>
      <c r="B7" s="36">
        <v>4.4400000000000004</v>
      </c>
      <c r="C7" s="36">
        <f>+'I miei colleghi'!I7</f>
        <v>4.46</v>
      </c>
    </row>
    <row r="8" spans="1:3" ht="14.65" customHeight="1">
      <c r="A8" s="35" t="s">
        <v>155</v>
      </c>
      <c r="B8" s="36">
        <v>2.34</v>
      </c>
      <c r="C8" s="36">
        <f>+'Il mio contesto di lavoro'!I7</f>
        <v>2.54</v>
      </c>
    </row>
    <row r="9" spans="1:3" ht="14.65" customHeight="1">
      <c r="A9" s="35" t="s">
        <v>156</v>
      </c>
      <c r="B9" s="36">
        <v>3.99</v>
      </c>
      <c r="C9" s="36">
        <f>+'Il senso di appartenenza'!I7</f>
        <v>4.2300000000000004</v>
      </c>
    </row>
    <row r="10" spans="1:3" ht="14.65" customHeight="1">
      <c r="A10" s="35" t="s">
        <v>157</v>
      </c>
      <c r="B10" s="36">
        <v>3.15</v>
      </c>
      <c r="C10" s="36">
        <f>+'L''immagine dell''amministrazione'!$I$5</f>
        <v>3.55</v>
      </c>
    </row>
    <row r="11" spans="1:3" ht="14.65" customHeight="1">
      <c r="A11" s="35" t="s">
        <v>184</v>
      </c>
      <c r="B11" s="36">
        <v>2.8</v>
      </c>
      <c r="C11" s="36">
        <f>+'La mia organizzazione'!I6</f>
        <v>2.96</v>
      </c>
    </row>
    <row r="12" spans="1:3" ht="14.65" customHeight="1">
      <c r="A12" s="35" t="s">
        <v>185</v>
      </c>
      <c r="B12" s="36">
        <v>2.25</v>
      </c>
      <c r="C12" s="36">
        <f>+'Le mie performance'!$I$6</f>
        <v>2.72</v>
      </c>
    </row>
    <row r="13" spans="1:3" ht="14.65" customHeight="1">
      <c r="A13" s="35" t="s">
        <v>186</v>
      </c>
      <c r="B13" s="36">
        <v>2.37</v>
      </c>
      <c r="C13" s="36">
        <f>+'Il funzionamento del sistema'!$I$7</f>
        <v>2.71</v>
      </c>
    </row>
    <row r="14" spans="1:3" ht="14.65" customHeight="1">
      <c r="A14" s="35" t="s">
        <v>187</v>
      </c>
      <c r="B14" s="36">
        <v>3.63</v>
      </c>
      <c r="C14" s="36">
        <f>+'Il mio capo e la mia crescita'!$I$7</f>
        <v>3.96</v>
      </c>
    </row>
    <row r="15" spans="1:3" ht="14.65" customHeight="1">
      <c r="A15" s="35" t="s">
        <v>188</v>
      </c>
      <c r="B15" s="36">
        <v>3.74</v>
      </c>
      <c r="C15" s="36">
        <f>+'Il mio capo e l''equità'!$I$6</f>
        <v>4.18</v>
      </c>
    </row>
  </sheetData>
  <pageMargins left="0.75" right="0.75" top="1" bottom="1" header="0.5" footer="0.5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"/>
  <sheetViews>
    <sheetView topLeftCell="C16" workbookViewId="0">
      <selection activeCell="I2" sqref="I2:I11"/>
    </sheetView>
  </sheetViews>
  <sheetFormatPr defaultRowHeight="14.65" customHeight="1"/>
  <cols>
    <col min="1" max="1" width="76.85546875" customWidth="1"/>
    <col min="2" max="2" width="9.28515625" hidden="1" customWidth="1"/>
    <col min="3" max="3" width="11" customWidth="1"/>
    <col min="4" max="4" width="16.85546875" customWidth="1"/>
    <col min="5" max="9" width="18.5703125" bestFit="1" customWidth="1"/>
  </cols>
  <sheetData>
    <row r="1" spans="1:9" ht="14.65" customHeight="1">
      <c r="A1" s="12" t="s">
        <v>96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</row>
    <row r="2" spans="1:9" ht="20.100000000000001" customHeight="1">
      <c r="A2" s="13" t="s">
        <v>97</v>
      </c>
      <c r="B2" s="13" t="s">
        <v>14</v>
      </c>
      <c r="C2" s="14">
        <v>2</v>
      </c>
      <c r="D2" s="14">
        <v>0</v>
      </c>
      <c r="E2" s="14">
        <v>6</v>
      </c>
      <c r="F2" s="14">
        <v>1</v>
      </c>
      <c r="G2" s="14">
        <v>13</v>
      </c>
      <c r="H2" s="14">
        <v>3</v>
      </c>
      <c r="I2" s="15">
        <v>4.28</v>
      </c>
    </row>
    <row r="3" spans="1:9" ht="20.100000000000001" customHeight="1">
      <c r="A3" s="13" t="s">
        <v>98</v>
      </c>
      <c r="B3" s="13" t="s">
        <v>15</v>
      </c>
      <c r="C3" s="14">
        <v>15</v>
      </c>
      <c r="D3" s="14">
        <v>7</v>
      </c>
      <c r="E3" s="14">
        <v>2</v>
      </c>
      <c r="F3" s="14">
        <v>1</v>
      </c>
      <c r="G3" s="14">
        <v>0</v>
      </c>
      <c r="H3" s="14">
        <v>0</v>
      </c>
      <c r="I3" s="15">
        <v>1.56</v>
      </c>
    </row>
    <row r="4" spans="1:9" ht="20.100000000000001" customHeight="1">
      <c r="A4" s="13" t="s">
        <v>99</v>
      </c>
      <c r="B4" s="13" t="s">
        <v>16</v>
      </c>
      <c r="C4" s="14">
        <v>5</v>
      </c>
      <c r="D4" s="14">
        <v>0</v>
      </c>
      <c r="E4" s="14">
        <v>4</v>
      </c>
      <c r="F4" s="14">
        <v>2</v>
      </c>
      <c r="G4" s="14">
        <v>7</v>
      </c>
      <c r="H4" s="14">
        <v>7</v>
      </c>
      <c r="I4" s="15">
        <v>4.08</v>
      </c>
    </row>
    <row r="5" spans="1:9" ht="20.100000000000001" customHeight="1">
      <c r="A5" s="13" t="s">
        <v>100</v>
      </c>
      <c r="B5" s="13" t="s">
        <v>17</v>
      </c>
      <c r="C5" s="14">
        <v>12</v>
      </c>
      <c r="D5" s="14">
        <v>11</v>
      </c>
      <c r="E5" s="14">
        <v>0</v>
      </c>
      <c r="F5" s="14">
        <v>1</v>
      </c>
      <c r="G5" s="14">
        <v>1</v>
      </c>
      <c r="H5" s="14">
        <v>0</v>
      </c>
      <c r="I5" s="15">
        <v>5.28</v>
      </c>
    </row>
    <row r="6" spans="1:9" ht="20.100000000000001" customHeight="1">
      <c r="A6" s="13" t="s">
        <v>101</v>
      </c>
      <c r="B6" s="13" t="s">
        <v>19</v>
      </c>
      <c r="C6" s="14">
        <v>17</v>
      </c>
      <c r="D6" s="14">
        <v>1</v>
      </c>
      <c r="E6" s="14">
        <v>5</v>
      </c>
      <c r="F6" s="14">
        <v>0</v>
      </c>
      <c r="G6" s="14">
        <v>1</v>
      </c>
      <c r="H6" s="14">
        <v>1</v>
      </c>
      <c r="I6" s="15">
        <v>5.2</v>
      </c>
    </row>
    <row r="7" spans="1:9" ht="20.100000000000001" customHeight="1">
      <c r="A7" s="13" t="s">
        <v>102</v>
      </c>
      <c r="B7" s="13" t="s">
        <v>20</v>
      </c>
      <c r="C7" s="14">
        <v>3</v>
      </c>
      <c r="D7" s="14">
        <v>0</v>
      </c>
      <c r="E7" s="14">
        <v>2</v>
      </c>
      <c r="F7" s="14">
        <v>3</v>
      </c>
      <c r="G7" s="14">
        <v>7</v>
      </c>
      <c r="H7" s="14">
        <v>10</v>
      </c>
      <c r="I7" s="15">
        <v>4.6399999999999997</v>
      </c>
    </row>
    <row r="8" spans="1:9" ht="20.100000000000001" customHeight="1">
      <c r="A8" s="13" t="s">
        <v>103</v>
      </c>
      <c r="B8" s="13" t="s">
        <v>21</v>
      </c>
      <c r="C8" s="14">
        <v>0</v>
      </c>
      <c r="D8" s="14">
        <v>5</v>
      </c>
      <c r="E8" s="14">
        <v>1</v>
      </c>
      <c r="F8" s="14">
        <v>5</v>
      </c>
      <c r="G8" s="14">
        <v>8</v>
      </c>
      <c r="H8" s="14">
        <v>6</v>
      </c>
      <c r="I8" s="15">
        <v>4.3600000000000003</v>
      </c>
    </row>
    <row r="9" spans="1:9" ht="20.100000000000001" customHeight="1">
      <c r="A9" s="13" t="s">
        <v>104</v>
      </c>
      <c r="B9" s="13" t="s">
        <v>22</v>
      </c>
      <c r="C9" s="14">
        <v>1</v>
      </c>
      <c r="D9" s="14">
        <v>6</v>
      </c>
      <c r="E9" s="14">
        <v>5</v>
      </c>
      <c r="F9" s="14">
        <v>3</v>
      </c>
      <c r="G9" s="14">
        <v>7</v>
      </c>
      <c r="H9" s="14">
        <v>3</v>
      </c>
      <c r="I9" s="15">
        <v>3.72</v>
      </c>
    </row>
    <row r="10" spans="1:9" ht="20.100000000000001" customHeight="1">
      <c r="A10" s="13" t="s">
        <v>105</v>
      </c>
      <c r="B10" s="13" t="s">
        <v>23</v>
      </c>
      <c r="C10" s="14">
        <v>8</v>
      </c>
      <c r="D10" s="14">
        <v>8</v>
      </c>
      <c r="E10" s="14">
        <v>2</v>
      </c>
      <c r="F10" s="14">
        <v>5</v>
      </c>
      <c r="G10" s="14">
        <v>2</v>
      </c>
      <c r="H10" s="14">
        <v>0</v>
      </c>
      <c r="I10" s="15">
        <v>4.5999999999999996</v>
      </c>
    </row>
    <row r="11" spans="1:9" ht="20.100000000000001" customHeight="1">
      <c r="A11" s="3" t="s">
        <v>106</v>
      </c>
      <c r="B11" s="13" t="s">
        <v>107</v>
      </c>
      <c r="I11" s="16">
        <f>+AVERAGE(I2:I10)</f>
        <v>4.1911111111111108</v>
      </c>
    </row>
  </sheetData>
  <pageMargins left="0.75" right="0.75" top="1" bottom="1" header="0.5" footer="0.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2"/>
  <sheetViews>
    <sheetView topLeftCell="C10" workbookViewId="0">
      <selection activeCell="E39" sqref="E39"/>
    </sheetView>
  </sheetViews>
  <sheetFormatPr defaultRowHeight="14.65" customHeight="1"/>
  <cols>
    <col min="1" max="1" width="69.5703125" customWidth="1"/>
    <col min="2" max="9" width="18.5703125" bestFit="1" customWidth="1"/>
  </cols>
  <sheetData>
    <row r="1" spans="1:9" ht="14.65" customHeight="1">
      <c r="A1" s="1" t="s">
        <v>96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14.65" customHeight="1">
      <c r="A2" s="3" t="s">
        <v>108</v>
      </c>
      <c r="B2" s="3" t="s">
        <v>24</v>
      </c>
      <c r="C2" s="4">
        <v>0</v>
      </c>
      <c r="D2" s="4">
        <v>1</v>
      </c>
      <c r="E2" s="4">
        <v>0</v>
      </c>
      <c r="F2" s="4">
        <v>2</v>
      </c>
      <c r="G2" s="4">
        <v>5</v>
      </c>
      <c r="H2" s="4">
        <v>12</v>
      </c>
      <c r="I2" s="17">
        <v>5.35</v>
      </c>
    </row>
    <row r="3" spans="1:9" ht="14.65" customHeight="1">
      <c r="A3" s="3" t="s">
        <v>109</v>
      </c>
      <c r="B3" s="3" t="s">
        <v>25</v>
      </c>
      <c r="C3" s="4">
        <v>0</v>
      </c>
      <c r="D3" s="4">
        <v>0</v>
      </c>
      <c r="E3" s="4">
        <v>0</v>
      </c>
      <c r="F3" s="4">
        <v>4</v>
      </c>
      <c r="G3" s="4">
        <v>4</v>
      </c>
      <c r="H3" s="4">
        <v>12</v>
      </c>
      <c r="I3" s="17">
        <v>5.4</v>
      </c>
    </row>
    <row r="4" spans="1:9" ht="14.65" customHeight="1">
      <c r="A4" s="3" t="s">
        <v>110</v>
      </c>
      <c r="B4" s="3" t="s">
        <v>26</v>
      </c>
      <c r="C4" s="4">
        <v>0</v>
      </c>
      <c r="D4" s="4">
        <v>0</v>
      </c>
      <c r="E4" s="4">
        <v>0</v>
      </c>
      <c r="F4" s="4">
        <v>3</v>
      </c>
      <c r="G4" s="4">
        <v>5</v>
      </c>
      <c r="H4" s="4">
        <v>13</v>
      </c>
      <c r="I4" s="17">
        <v>5.48</v>
      </c>
    </row>
    <row r="5" spans="1:9" s="24" customFormat="1" ht="14.65" customHeight="1">
      <c r="A5" s="3" t="s">
        <v>111</v>
      </c>
      <c r="B5" s="3" t="s">
        <v>27</v>
      </c>
      <c r="C5" s="4">
        <v>15</v>
      </c>
      <c r="D5" s="4">
        <v>4</v>
      </c>
      <c r="E5" s="4">
        <v>2</v>
      </c>
      <c r="F5" s="4">
        <v>1</v>
      </c>
      <c r="G5" s="4">
        <v>0</v>
      </c>
      <c r="H5" s="4">
        <v>2</v>
      </c>
      <c r="I5" s="17">
        <v>5.12</v>
      </c>
    </row>
    <row r="6" spans="1:9" s="24" customFormat="1" ht="14.65" customHeight="1">
      <c r="A6" s="3" t="s">
        <v>112</v>
      </c>
      <c r="B6" s="3" t="s">
        <v>28</v>
      </c>
      <c r="C6" s="4">
        <v>0</v>
      </c>
      <c r="D6" s="4">
        <v>0</v>
      </c>
      <c r="E6" s="4">
        <v>0</v>
      </c>
      <c r="F6" s="4">
        <v>1</v>
      </c>
      <c r="G6" s="4">
        <v>5</v>
      </c>
      <c r="H6" s="4">
        <v>16</v>
      </c>
      <c r="I6" s="17">
        <v>5.68</v>
      </c>
    </row>
    <row r="7" spans="1:9" s="24" customFormat="1" ht="14.65" customHeight="1">
      <c r="A7" s="3" t="s">
        <v>113</v>
      </c>
      <c r="B7" s="3" t="s">
        <v>29</v>
      </c>
      <c r="C7" s="4">
        <v>0</v>
      </c>
      <c r="D7" s="4">
        <v>0</v>
      </c>
      <c r="E7" s="4">
        <v>0</v>
      </c>
      <c r="F7" s="4">
        <v>1</v>
      </c>
      <c r="G7" s="4">
        <v>4</v>
      </c>
      <c r="H7" s="4">
        <v>15</v>
      </c>
      <c r="I7" s="17">
        <v>5.7</v>
      </c>
    </row>
    <row r="8" spans="1:9" s="24" customFormat="1" ht="14.65" customHeight="1">
      <c r="A8" s="3" t="s">
        <v>114</v>
      </c>
      <c r="B8" s="3" t="s">
        <v>30</v>
      </c>
      <c r="C8" s="4">
        <v>9</v>
      </c>
      <c r="D8" s="4">
        <v>8</v>
      </c>
      <c r="E8" s="4">
        <v>2</v>
      </c>
      <c r="F8" s="4">
        <v>0</v>
      </c>
      <c r="G8" s="4">
        <v>1</v>
      </c>
      <c r="H8" s="4">
        <v>4</v>
      </c>
      <c r="I8" s="17">
        <v>4.5</v>
      </c>
    </row>
    <row r="9" spans="1:9" ht="14.65" customHeight="1">
      <c r="A9" s="3" t="s">
        <v>115</v>
      </c>
      <c r="B9" s="3" t="s">
        <v>31</v>
      </c>
      <c r="C9" s="4">
        <v>0</v>
      </c>
      <c r="D9" s="4">
        <v>0</v>
      </c>
      <c r="E9" s="4">
        <v>0</v>
      </c>
      <c r="F9" s="4">
        <v>1</v>
      </c>
      <c r="G9" s="4">
        <v>4</v>
      </c>
      <c r="H9" s="4">
        <v>14</v>
      </c>
      <c r="I9" s="17">
        <v>5.68</v>
      </c>
    </row>
    <row r="10" spans="1:9" ht="14.65" customHeight="1">
      <c r="A10" s="3" t="s">
        <v>106</v>
      </c>
      <c r="B10" s="3" t="s">
        <v>107</v>
      </c>
      <c r="I10" s="16">
        <v>5.34</v>
      </c>
    </row>
    <row r="12" spans="1:9" ht="14.65" customHeight="1">
      <c r="C12" s="4"/>
      <c r="D12" s="4"/>
      <c r="E12" s="4"/>
      <c r="F12" s="4"/>
      <c r="G12" s="4"/>
      <c r="H12" s="4"/>
    </row>
  </sheetData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topLeftCell="A4" workbookViewId="0">
      <selection activeCell="B10" sqref="B10"/>
    </sheetView>
  </sheetViews>
  <sheetFormatPr defaultColWidth="8.85546875" defaultRowHeight="15"/>
  <cols>
    <col min="1" max="1" width="28.42578125" style="18" customWidth="1"/>
    <col min="2" max="9" width="18.5703125" style="18" bestFit="1" customWidth="1"/>
    <col min="10" max="16384" width="8.85546875" style="18"/>
  </cols>
  <sheetData>
    <row r="1" spans="1:9">
      <c r="A1" s="21" t="s">
        <v>96</v>
      </c>
      <c r="B1" s="21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</row>
    <row r="2" spans="1:9">
      <c r="A2" s="3" t="s">
        <v>117</v>
      </c>
      <c r="B2" s="20" t="s">
        <v>32</v>
      </c>
      <c r="C2" s="19">
        <v>1</v>
      </c>
      <c r="D2" s="19">
        <v>4</v>
      </c>
      <c r="E2" s="19">
        <v>9</v>
      </c>
      <c r="F2" s="19">
        <v>6</v>
      </c>
      <c r="G2" s="19">
        <v>3</v>
      </c>
      <c r="H2" s="19">
        <v>1</v>
      </c>
      <c r="I2" s="19">
        <v>3.38</v>
      </c>
    </row>
    <row r="3" spans="1:9">
      <c r="A3" s="3" t="s">
        <v>116</v>
      </c>
      <c r="B3" s="20" t="s">
        <v>33</v>
      </c>
      <c r="C3" s="19">
        <v>3</v>
      </c>
      <c r="D3" s="19">
        <v>5</v>
      </c>
      <c r="E3" s="19">
        <v>4</v>
      </c>
      <c r="F3" s="19">
        <v>8</v>
      </c>
      <c r="G3" s="19">
        <v>3</v>
      </c>
      <c r="H3" s="19">
        <v>1</v>
      </c>
      <c r="I3" s="19">
        <v>3.25</v>
      </c>
    </row>
    <row r="4" spans="1:9">
      <c r="A4" s="3" t="s">
        <v>118</v>
      </c>
      <c r="B4" s="20" t="s">
        <v>34</v>
      </c>
      <c r="C4" s="19">
        <v>6</v>
      </c>
      <c r="D4" s="19">
        <v>6</v>
      </c>
      <c r="E4" s="19">
        <v>3</v>
      </c>
      <c r="F4" s="19">
        <v>3</v>
      </c>
      <c r="G4" s="19">
        <v>5</v>
      </c>
      <c r="H4" s="19">
        <v>1</v>
      </c>
      <c r="I4" s="19">
        <v>2.92</v>
      </c>
    </row>
    <row r="5" spans="1:9">
      <c r="A5" s="3" t="s">
        <v>119</v>
      </c>
      <c r="B5" s="20" t="s">
        <v>35</v>
      </c>
      <c r="C5" s="19">
        <v>6</v>
      </c>
      <c r="D5" s="19">
        <v>7</v>
      </c>
      <c r="E5" s="19">
        <v>6</v>
      </c>
      <c r="F5" s="19">
        <v>2</v>
      </c>
      <c r="G5" s="19">
        <v>3</v>
      </c>
      <c r="H5" s="19">
        <v>0</v>
      </c>
      <c r="I5" s="19">
        <v>2.54</v>
      </c>
    </row>
    <row r="6" spans="1:9">
      <c r="A6" s="3" t="s">
        <v>120</v>
      </c>
      <c r="B6" s="20" t="s">
        <v>36</v>
      </c>
      <c r="C6" s="19">
        <v>2</v>
      </c>
      <c r="D6" s="19">
        <v>3</v>
      </c>
      <c r="E6" s="19">
        <v>6</v>
      </c>
      <c r="F6" s="19">
        <v>4</v>
      </c>
      <c r="G6" s="19">
        <v>6</v>
      </c>
      <c r="H6" s="19">
        <v>3</v>
      </c>
      <c r="I6" s="19">
        <v>3.75</v>
      </c>
    </row>
    <row r="7" spans="1:9">
      <c r="A7" s="3" t="s">
        <v>106</v>
      </c>
      <c r="B7" s="3" t="s">
        <v>107</v>
      </c>
      <c r="I7" s="22">
        <f>+AVERAGE(I2:I6)</f>
        <v>3.1680000000000001</v>
      </c>
    </row>
  </sheetData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Analisi Dati generale</vt:lpstr>
      <vt:lpstr>Analisi Dati generale (2)</vt:lpstr>
      <vt:lpstr>Sintesi generali 2013</vt:lpstr>
      <vt:lpstr>Indagini 2013</vt:lpstr>
      <vt:lpstr>Sintesi generali 2012 vs 2013</vt:lpstr>
      <vt:lpstr>Indagini 2012 vs 2013</vt:lpstr>
      <vt:lpstr>Ambito Sicurezza</vt:lpstr>
      <vt:lpstr>Ambito discriminazioni</vt:lpstr>
      <vt:lpstr>L'equità</vt:lpstr>
      <vt:lpstr>Carriere e sviluppo</vt:lpstr>
      <vt:lpstr>Il mio lavoro</vt:lpstr>
      <vt:lpstr>I miei colleghi</vt:lpstr>
      <vt:lpstr>Il mio contesto di lavoro</vt:lpstr>
      <vt:lpstr>Il senso di appartenenza</vt:lpstr>
      <vt:lpstr>L'immagine dell'amministrazione</vt:lpstr>
      <vt:lpstr>Importanza degli ambiti</vt:lpstr>
      <vt:lpstr>La mia organizzazione</vt:lpstr>
      <vt:lpstr>Le mie performance</vt:lpstr>
      <vt:lpstr>Il funzionamento del sistema</vt:lpstr>
      <vt:lpstr>Il mio capo e la mia crescita</vt:lpstr>
      <vt:lpstr>Il mio capo e l'equità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CARLETTI</dc:creator>
  <cp:lastModifiedBy>Stefano</cp:lastModifiedBy>
  <cp:lastPrinted>2013-05-31T09:31:03Z</cp:lastPrinted>
  <dcterms:created xsi:type="dcterms:W3CDTF">2013-05-29T12:29:51Z</dcterms:created>
  <dcterms:modified xsi:type="dcterms:W3CDTF">2014-06-05T10:57:08Z</dcterms:modified>
</cp:coreProperties>
</file>